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ager\OneDrive - The Morgan Group, Inc\Desktop\"/>
    </mc:Choice>
  </mc:AlternateContent>
  <bookViews>
    <workbookView xWindow="0" yWindow="0" windowWidth="28800" windowHeight="1183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2" i="1" l="1"/>
  <c r="K121" i="1"/>
  <c r="G121" i="1"/>
  <c r="P121" i="1" s="1"/>
  <c r="Q121" i="1" s="1"/>
  <c r="C121" i="1"/>
  <c r="D121" i="1" s="1"/>
  <c r="O120" i="1"/>
  <c r="K120" i="1"/>
  <c r="G120" i="1"/>
  <c r="M120" i="1" s="1"/>
  <c r="C120" i="1"/>
  <c r="D120" i="1" s="1"/>
  <c r="L120" i="1" s="1"/>
  <c r="M119" i="1"/>
  <c r="K119" i="1"/>
  <c r="P119" i="1" s="1"/>
  <c r="Q119" i="1" s="1"/>
  <c r="G119" i="1"/>
  <c r="D119" i="1"/>
  <c r="C119" i="1"/>
  <c r="O118" i="1"/>
  <c r="K118" i="1"/>
  <c r="G118" i="1"/>
  <c r="P118" i="1" s="1"/>
  <c r="Q118" i="1" s="1"/>
  <c r="D118" i="1"/>
  <c r="C118" i="1"/>
  <c r="K117" i="1"/>
  <c r="G117" i="1"/>
  <c r="C117" i="1"/>
  <c r="D117" i="1" s="1"/>
  <c r="L117" i="1" s="1"/>
  <c r="P116" i="1"/>
  <c r="Q116" i="1" s="1"/>
  <c r="K116" i="1"/>
  <c r="G116" i="1"/>
  <c r="D116" i="1"/>
  <c r="C116" i="1"/>
  <c r="K115" i="1"/>
  <c r="G115" i="1"/>
  <c r="C115" i="1"/>
  <c r="D115" i="1" s="1"/>
  <c r="L115" i="1" s="1"/>
  <c r="P114" i="1"/>
  <c r="Q114" i="1" s="1"/>
  <c r="K114" i="1"/>
  <c r="G114" i="1"/>
  <c r="D114" i="1"/>
  <c r="C114" i="1"/>
  <c r="K113" i="1"/>
  <c r="G113" i="1"/>
  <c r="C113" i="1"/>
  <c r="D113" i="1" s="1"/>
  <c r="L113" i="1" s="1"/>
  <c r="P112" i="1"/>
  <c r="Q112" i="1" s="1"/>
  <c r="K112" i="1"/>
  <c r="G112" i="1"/>
  <c r="D112" i="1"/>
  <c r="C112" i="1"/>
  <c r="K111" i="1"/>
  <c r="G111" i="1"/>
  <c r="C111" i="1"/>
  <c r="D111" i="1" s="1"/>
  <c r="L111" i="1" s="1"/>
  <c r="P110" i="1"/>
  <c r="Q110" i="1" s="1"/>
  <c r="O110" i="1"/>
  <c r="L110" i="1"/>
  <c r="K110" i="1"/>
  <c r="G110" i="1"/>
  <c r="M110" i="1" s="1"/>
  <c r="C110" i="1"/>
  <c r="D110" i="1" s="1"/>
  <c r="N110" i="1" s="1"/>
  <c r="P109" i="1"/>
  <c r="Q109" i="1" s="1"/>
  <c r="O109" i="1"/>
  <c r="K109" i="1"/>
  <c r="G109" i="1"/>
  <c r="M109" i="1" s="1"/>
  <c r="N109" i="1" s="1"/>
  <c r="C109" i="1"/>
  <c r="D109" i="1" s="1"/>
  <c r="L109" i="1" s="1"/>
  <c r="M108" i="1"/>
  <c r="N108" i="1" s="1"/>
  <c r="K108" i="1"/>
  <c r="L108" i="1" s="1"/>
  <c r="G108" i="1"/>
  <c r="D108" i="1"/>
  <c r="C108" i="1"/>
  <c r="K107" i="1"/>
  <c r="G107" i="1"/>
  <c r="C107" i="1"/>
  <c r="D107" i="1" s="1"/>
  <c r="L107" i="1" s="1"/>
  <c r="M106" i="1"/>
  <c r="N106" i="1" s="1"/>
  <c r="K106" i="1"/>
  <c r="L106" i="1" s="1"/>
  <c r="G106" i="1"/>
  <c r="D106" i="1"/>
  <c r="C106" i="1"/>
  <c r="K105" i="1"/>
  <c r="G105" i="1"/>
  <c r="C105" i="1"/>
  <c r="D105" i="1" s="1"/>
  <c r="L105" i="1" s="1"/>
  <c r="M104" i="1"/>
  <c r="N104" i="1" s="1"/>
  <c r="K104" i="1"/>
  <c r="P104" i="1" s="1"/>
  <c r="Q104" i="1" s="1"/>
  <c r="G104" i="1"/>
  <c r="D104" i="1"/>
  <c r="C104" i="1"/>
  <c r="O103" i="1"/>
  <c r="K103" i="1"/>
  <c r="G103" i="1"/>
  <c r="D103" i="1"/>
  <c r="C103" i="1"/>
  <c r="O102" i="1"/>
  <c r="M102" i="1"/>
  <c r="N102" i="1" s="1"/>
  <c r="K102" i="1"/>
  <c r="G102" i="1"/>
  <c r="P102" i="1" s="1"/>
  <c r="Q102" i="1" s="1"/>
  <c r="D102" i="1"/>
  <c r="C102" i="1"/>
  <c r="K101" i="1"/>
  <c r="G101" i="1"/>
  <c r="C101" i="1"/>
  <c r="D101" i="1" s="1"/>
  <c r="L101" i="1" s="1"/>
  <c r="M100" i="1"/>
  <c r="N100" i="1" s="1"/>
  <c r="K100" i="1"/>
  <c r="G100" i="1"/>
  <c r="D100" i="1"/>
  <c r="C100" i="1"/>
  <c r="O99" i="1"/>
  <c r="K99" i="1"/>
  <c r="G99" i="1"/>
  <c r="D99" i="1"/>
  <c r="C99" i="1"/>
  <c r="L98" i="1"/>
  <c r="K98" i="1"/>
  <c r="G98" i="1"/>
  <c r="C98" i="1"/>
  <c r="D98" i="1" s="1"/>
  <c r="P97" i="1"/>
  <c r="Q97" i="1" s="1"/>
  <c r="K97" i="1"/>
  <c r="G97" i="1"/>
  <c r="D97" i="1"/>
  <c r="C97" i="1"/>
  <c r="L96" i="1"/>
  <c r="K96" i="1"/>
  <c r="G96" i="1"/>
  <c r="C96" i="1"/>
  <c r="D96" i="1" s="1"/>
  <c r="P95" i="1"/>
  <c r="Q95" i="1" s="1"/>
  <c r="K95" i="1"/>
  <c r="G95" i="1"/>
  <c r="D95" i="1"/>
  <c r="C95" i="1"/>
  <c r="L94" i="1"/>
  <c r="K94" i="1"/>
  <c r="G94" i="1"/>
  <c r="C94" i="1"/>
  <c r="D94" i="1" s="1"/>
  <c r="P93" i="1"/>
  <c r="Q93" i="1" s="1"/>
  <c r="K93" i="1"/>
  <c r="G93" i="1"/>
  <c r="D93" i="1"/>
  <c r="C93" i="1"/>
  <c r="L92" i="1"/>
  <c r="K92" i="1"/>
  <c r="G92" i="1"/>
  <c r="C92" i="1"/>
  <c r="D92" i="1" s="1"/>
  <c r="P91" i="1"/>
  <c r="Q91" i="1" s="1"/>
  <c r="K91" i="1"/>
  <c r="G91" i="1"/>
  <c r="D91" i="1"/>
  <c r="C91" i="1"/>
  <c r="K90" i="1"/>
  <c r="G90" i="1"/>
  <c r="C90" i="1"/>
  <c r="D90" i="1" s="1"/>
  <c r="L90" i="1" s="1"/>
  <c r="P89" i="1"/>
  <c r="Q89" i="1" s="1"/>
  <c r="K89" i="1"/>
  <c r="G89" i="1"/>
  <c r="D89" i="1"/>
  <c r="C89" i="1"/>
  <c r="K88" i="1"/>
  <c r="G88" i="1"/>
  <c r="C88" i="1"/>
  <c r="D88" i="1" s="1"/>
  <c r="L88" i="1" s="1"/>
  <c r="P87" i="1"/>
  <c r="Q87" i="1" s="1"/>
  <c r="K87" i="1"/>
  <c r="G87" i="1"/>
  <c r="D87" i="1"/>
  <c r="C87" i="1"/>
  <c r="K86" i="1"/>
  <c r="G86" i="1"/>
  <c r="C86" i="1"/>
  <c r="D86" i="1" s="1"/>
  <c r="L86" i="1" s="1"/>
  <c r="J82" i="1"/>
  <c r="H82" i="1"/>
  <c r="C82" i="1"/>
  <c r="Q81" i="1"/>
  <c r="O81" i="1"/>
  <c r="K81" i="1"/>
  <c r="G81" i="1"/>
  <c r="P81" i="1" s="1"/>
  <c r="D81" i="1"/>
  <c r="C81" i="1"/>
  <c r="K80" i="1"/>
  <c r="G80" i="1"/>
  <c r="C80" i="1"/>
  <c r="D80" i="1" s="1"/>
  <c r="L80" i="1" s="1"/>
  <c r="P79" i="1"/>
  <c r="Q79" i="1" s="1"/>
  <c r="O79" i="1"/>
  <c r="L79" i="1"/>
  <c r="K79" i="1"/>
  <c r="G79" i="1"/>
  <c r="M79" i="1" s="1"/>
  <c r="C79" i="1"/>
  <c r="D79" i="1" s="1"/>
  <c r="N79" i="1" s="1"/>
  <c r="P78" i="1"/>
  <c r="Q78" i="1" s="1"/>
  <c r="M78" i="1"/>
  <c r="K78" i="1"/>
  <c r="G78" i="1"/>
  <c r="D78" i="1"/>
  <c r="C78" i="1"/>
  <c r="L77" i="1"/>
  <c r="K77" i="1"/>
  <c r="G77" i="1"/>
  <c r="C77" i="1"/>
  <c r="D77" i="1" s="1"/>
  <c r="P76" i="1"/>
  <c r="Q76" i="1" s="1"/>
  <c r="M76" i="1"/>
  <c r="K76" i="1"/>
  <c r="G76" i="1"/>
  <c r="D76" i="1"/>
  <c r="C76" i="1"/>
  <c r="O75" i="1"/>
  <c r="M75" i="1"/>
  <c r="N75" i="1" s="1"/>
  <c r="K75" i="1"/>
  <c r="L75" i="1" s="1"/>
  <c r="G75" i="1"/>
  <c r="D75" i="1"/>
  <c r="C75" i="1"/>
  <c r="L74" i="1"/>
  <c r="K74" i="1"/>
  <c r="G74" i="1"/>
  <c r="C74" i="1"/>
  <c r="D74" i="1" s="1"/>
  <c r="M73" i="1"/>
  <c r="N73" i="1" s="1"/>
  <c r="K73" i="1"/>
  <c r="L73" i="1" s="1"/>
  <c r="G73" i="1"/>
  <c r="D73" i="1"/>
  <c r="C73" i="1"/>
  <c r="Q72" i="1"/>
  <c r="M72" i="1"/>
  <c r="L72" i="1"/>
  <c r="K72" i="1"/>
  <c r="G72" i="1"/>
  <c r="P72" i="1" s="1"/>
  <c r="C72" i="1"/>
  <c r="D72" i="1" s="1"/>
  <c r="K71" i="1"/>
  <c r="L71" i="1" s="1"/>
  <c r="G71" i="1"/>
  <c r="M71" i="1" s="1"/>
  <c r="N71" i="1" s="1"/>
  <c r="D71" i="1"/>
  <c r="C71" i="1"/>
  <c r="K70" i="1"/>
  <c r="L70" i="1" s="1"/>
  <c r="G70" i="1"/>
  <c r="C70" i="1"/>
  <c r="D70" i="1" s="1"/>
  <c r="P69" i="1"/>
  <c r="Q69" i="1" s="1"/>
  <c r="M69" i="1"/>
  <c r="K69" i="1"/>
  <c r="L69" i="1" s="1"/>
  <c r="G69" i="1"/>
  <c r="D69" i="1"/>
  <c r="C69" i="1"/>
  <c r="K68" i="1"/>
  <c r="G68" i="1"/>
  <c r="D68" i="1"/>
  <c r="L68" i="1" s="1"/>
  <c r="C68" i="1"/>
  <c r="O67" i="1"/>
  <c r="K67" i="1"/>
  <c r="L67" i="1" s="1"/>
  <c r="G67" i="1"/>
  <c r="D67" i="1"/>
  <c r="C67" i="1"/>
  <c r="K66" i="1"/>
  <c r="L66" i="1" s="1"/>
  <c r="G66" i="1"/>
  <c r="C66" i="1"/>
  <c r="D66" i="1" s="1"/>
  <c r="L65" i="1"/>
  <c r="K65" i="1"/>
  <c r="M65" i="1" s="1"/>
  <c r="G65" i="1"/>
  <c r="C65" i="1"/>
  <c r="D65" i="1" s="1"/>
  <c r="M64" i="1"/>
  <c r="N64" i="1" s="1"/>
  <c r="K64" i="1"/>
  <c r="G64" i="1"/>
  <c r="P64" i="1" s="1"/>
  <c r="Q64" i="1" s="1"/>
  <c r="D64" i="1"/>
  <c r="L64" i="1" s="1"/>
  <c r="C64" i="1"/>
  <c r="K63" i="1"/>
  <c r="L63" i="1" s="1"/>
  <c r="G63" i="1"/>
  <c r="D63" i="1"/>
  <c r="C63" i="1"/>
  <c r="K62" i="1"/>
  <c r="L62" i="1" s="1"/>
  <c r="G62" i="1"/>
  <c r="M62" i="1" s="1"/>
  <c r="N62" i="1" s="1"/>
  <c r="C62" i="1"/>
  <c r="D62" i="1" s="1"/>
  <c r="L61" i="1"/>
  <c r="K61" i="1"/>
  <c r="M61" i="1" s="1"/>
  <c r="N61" i="1" s="1"/>
  <c r="G61" i="1"/>
  <c r="C61" i="1"/>
  <c r="D61" i="1" s="1"/>
  <c r="M60" i="1"/>
  <c r="N60" i="1" s="1"/>
  <c r="K60" i="1"/>
  <c r="G60" i="1"/>
  <c r="P60" i="1" s="1"/>
  <c r="Q60" i="1" s="1"/>
  <c r="D60" i="1"/>
  <c r="L60" i="1" s="1"/>
  <c r="C60" i="1"/>
  <c r="K59" i="1"/>
  <c r="L59" i="1" s="1"/>
  <c r="G59" i="1"/>
  <c r="D59" i="1"/>
  <c r="C59" i="1"/>
  <c r="K58" i="1"/>
  <c r="G58" i="1"/>
  <c r="M58" i="1" s="1"/>
  <c r="C58" i="1"/>
  <c r="D58" i="1" s="1"/>
  <c r="M57" i="1"/>
  <c r="L57" i="1"/>
  <c r="K57" i="1"/>
  <c r="P57" i="1" s="1"/>
  <c r="Q57" i="1" s="1"/>
  <c r="G57" i="1"/>
  <c r="C57" i="1"/>
  <c r="D57" i="1" s="1"/>
  <c r="M56" i="1"/>
  <c r="N56" i="1" s="1"/>
  <c r="K56" i="1"/>
  <c r="G56" i="1"/>
  <c r="P56" i="1" s="1"/>
  <c r="Q56" i="1" s="1"/>
  <c r="D56" i="1"/>
  <c r="L56" i="1" s="1"/>
  <c r="C56" i="1"/>
  <c r="K55" i="1"/>
  <c r="L55" i="1" s="1"/>
  <c r="G55" i="1"/>
  <c r="D55" i="1"/>
  <c r="C55" i="1"/>
  <c r="K54" i="1"/>
  <c r="P54" i="1" s="1"/>
  <c r="Q54" i="1" s="1"/>
  <c r="G54" i="1"/>
  <c r="C54" i="1"/>
  <c r="D54" i="1" s="1"/>
  <c r="Q53" i="1"/>
  <c r="M53" i="1"/>
  <c r="K53" i="1"/>
  <c r="P53" i="1" s="1"/>
  <c r="G53" i="1"/>
  <c r="D53" i="1"/>
  <c r="L53" i="1" s="1"/>
  <c r="C53" i="1"/>
  <c r="M52" i="1"/>
  <c r="N52" i="1" s="1"/>
  <c r="K52" i="1"/>
  <c r="G52" i="1"/>
  <c r="P52" i="1" s="1"/>
  <c r="Q52" i="1" s="1"/>
  <c r="D52" i="1"/>
  <c r="L52" i="1" s="1"/>
  <c r="C52" i="1"/>
  <c r="P51" i="1"/>
  <c r="Q51" i="1" s="1"/>
  <c r="K51" i="1"/>
  <c r="L51" i="1" s="1"/>
  <c r="G51" i="1"/>
  <c r="M51" i="1" s="1"/>
  <c r="N51" i="1" s="1"/>
  <c r="D51" i="1"/>
  <c r="C51" i="1"/>
  <c r="P50" i="1"/>
  <c r="Q50" i="1" s="1"/>
  <c r="L50" i="1"/>
  <c r="K50" i="1"/>
  <c r="G50" i="1"/>
  <c r="M50" i="1" s="1"/>
  <c r="C50" i="1"/>
  <c r="D50" i="1" s="1"/>
  <c r="Q49" i="1"/>
  <c r="K49" i="1"/>
  <c r="P49" i="1" s="1"/>
  <c r="G49" i="1"/>
  <c r="C49" i="1"/>
  <c r="D49" i="1" s="1"/>
  <c r="K48" i="1"/>
  <c r="G48" i="1"/>
  <c r="P48" i="1" s="1"/>
  <c r="Q48" i="1" s="1"/>
  <c r="C48" i="1"/>
  <c r="D48" i="1" s="1"/>
  <c r="L48" i="1" s="1"/>
  <c r="K47" i="1"/>
  <c r="G47" i="1"/>
  <c r="M47" i="1" s="1"/>
  <c r="N47" i="1" s="1"/>
  <c r="D47" i="1"/>
  <c r="C47" i="1"/>
  <c r="K46" i="1"/>
  <c r="L46" i="1" s="1"/>
  <c r="G46" i="1"/>
  <c r="M46" i="1" s="1"/>
  <c r="C46" i="1"/>
  <c r="D46" i="1" s="1"/>
  <c r="H42" i="1"/>
  <c r="C42" i="1"/>
  <c r="I42" i="1" s="1"/>
  <c r="K41" i="1"/>
  <c r="G41" i="1"/>
  <c r="P41" i="1" s="1"/>
  <c r="Q41" i="1" s="1"/>
  <c r="C41" i="1"/>
  <c r="D41" i="1" s="1"/>
  <c r="L41" i="1" s="1"/>
  <c r="K40" i="1"/>
  <c r="G40" i="1"/>
  <c r="M40" i="1" s="1"/>
  <c r="N40" i="1" s="1"/>
  <c r="D40" i="1"/>
  <c r="C40" i="1"/>
  <c r="O39" i="1"/>
  <c r="K39" i="1"/>
  <c r="M39" i="1" s="1"/>
  <c r="G39" i="1"/>
  <c r="C39" i="1"/>
  <c r="D39" i="1" s="1"/>
  <c r="L39" i="1" s="1"/>
  <c r="K38" i="1"/>
  <c r="G38" i="1"/>
  <c r="P38" i="1" s="1"/>
  <c r="Q38" i="1" s="1"/>
  <c r="C38" i="1"/>
  <c r="D38" i="1" s="1"/>
  <c r="L38" i="1" s="1"/>
  <c r="K37" i="1"/>
  <c r="G37" i="1"/>
  <c r="M37" i="1" s="1"/>
  <c r="N37" i="1" s="1"/>
  <c r="D37" i="1"/>
  <c r="C37" i="1"/>
  <c r="K36" i="1"/>
  <c r="L36" i="1" s="1"/>
  <c r="G36" i="1"/>
  <c r="C36" i="1"/>
  <c r="D36" i="1" s="1"/>
  <c r="O35" i="1"/>
  <c r="K35" i="1"/>
  <c r="G35" i="1"/>
  <c r="M35" i="1" s="1"/>
  <c r="N35" i="1" s="1"/>
  <c r="C35" i="1"/>
  <c r="D35" i="1" s="1"/>
  <c r="L35" i="1" s="1"/>
  <c r="O34" i="1"/>
  <c r="L34" i="1"/>
  <c r="K34" i="1"/>
  <c r="G34" i="1"/>
  <c r="M34" i="1" s="1"/>
  <c r="N34" i="1" s="1"/>
  <c r="C34" i="1"/>
  <c r="D34" i="1" s="1"/>
  <c r="M33" i="1"/>
  <c r="K33" i="1"/>
  <c r="L33" i="1" s="1"/>
  <c r="G33" i="1"/>
  <c r="D33" i="1"/>
  <c r="C33" i="1"/>
  <c r="Q32" i="1"/>
  <c r="M32" i="1"/>
  <c r="N32" i="1" s="1"/>
  <c r="K32" i="1"/>
  <c r="G32" i="1"/>
  <c r="P32" i="1" s="1"/>
  <c r="D32" i="1"/>
  <c r="L32" i="1" s="1"/>
  <c r="C32" i="1"/>
  <c r="M31" i="1"/>
  <c r="N31" i="1" s="1"/>
  <c r="K31" i="1"/>
  <c r="L31" i="1" s="1"/>
  <c r="G31" i="1"/>
  <c r="D31" i="1"/>
  <c r="C31" i="1"/>
  <c r="K30" i="1"/>
  <c r="G30" i="1"/>
  <c r="M30" i="1" s="1"/>
  <c r="N30" i="1" s="1"/>
  <c r="C30" i="1"/>
  <c r="D30" i="1" s="1"/>
  <c r="L30" i="1" s="1"/>
  <c r="K29" i="1"/>
  <c r="M29" i="1" s="1"/>
  <c r="N29" i="1" s="1"/>
  <c r="G29" i="1"/>
  <c r="D29" i="1"/>
  <c r="C29" i="1"/>
  <c r="K28" i="1"/>
  <c r="G28" i="1"/>
  <c r="P28" i="1" s="1"/>
  <c r="Q28" i="1" s="1"/>
  <c r="C28" i="1"/>
  <c r="D28" i="1" s="1"/>
  <c r="L28" i="1" s="1"/>
  <c r="M27" i="1"/>
  <c r="N27" i="1" s="1"/>
  <c r="K27" i="1"/>
  <c r="L27" i="1" s="1"/>
  <c r="G27" i="1"/>
  <c r="D27" i="1"/>
  <c r="C27" i="1"/>
  <c r="K26" i="1"/>
  <c r="G26" i="1"/>
  <c r="M26" i="1" s="1"/>
  <c r="C26" i="1"/>
  <c r="D26" i="1" s="1"/>
  <c r="L26" i="1" s="1"/>
  <c r="K25" i="1"/>
  <c r="M25" i="1" s="1"/>
  <c r="N25" i="1" s="1"/>
  <c r="G25" i="1"/>
  <c r="D25" i="1"/>
  <c r="C25" i="1"/>
  <c r="K24" i="1"/>
  <c r="G24" i="1"/>
  <c r="P24" i="1" s="1"/>
  <c r="Q24" i="1" s="1"/>
  <c r="C24" i="1"/>
  <c r="D24" i="1" s="1"/>
  <c r="L24" i="1" s="1"/>
  <c r="O23" i="1"/>
  <c r="K23" i="1"/>
  <c r="G23" i="1"/>
  <c r="M23" i="1" s="1"/>
  <c r="C23" i="1"/>
  <c r="D23" i="1" s="1"/>
  <c r="L23" i="1" s="1"/>
  <c r="P22" i="1"/>
  <c r="Q22" i="1" s="1"/>
  <c r="O22" i="1"/>
  <c r="K22" i="1"/>
  <c r="G22" i="1"/>
  <c r="M22" i="1" s="1"/>
  <c r="C22" i="1"/>
  <c r="D22" i="1" s="1"/>
  <c r="L22" i="1" s="1"/>
  <c r="O21" i="1"/>
  <c r="K21" i="1"/>
  <c r="G21" i="1"/>
  <c r="M21" i="1" s="1"/>
  <c r="C21" i="1"/>
  <c r="D21" i="1" s="1"/>
  <c r="L21" i="1" s="1"/>
  <c r="K20" i="1"/>
  <c r="M20" i="1" s="1"/>
  <c r="N20" i="1" s="1"/>
  <c r="G20" i="1"/>
  <c r="D20" i="1"/>
  <c r="C20" i="1"/>
  <c r="K19" i="1"/>
  <c r="G19" i="1"/>
  <c r="P19" i="1" s="1"/>
  <c r="Q19" i="1" s="1"/>
  <c r="C19" i="1"/>
  <c r="D19" i="1" s="1"/>
  <c r="L19" i="1" s="1"/>
  <c r="M18" i="1"/>
  <c r="N18" i="1" s="1"/>
  <c r="K18" i="1"/>
  <c r="L18" i="1" s="1"/>
  <c r="G18" i="1"/>
  <c r="D18" i="1"/>
  <c r="C18" i="1"/>
  <c r="K17" i="1"/>
  <c r="G17" i="1"/>
  <c r="M17" i="1" s="1"/>
  <c r="C17" i="1"/>
  <c r="D17" i="1" s="1"/>
  <c r="L17" i="1" s="1"/>
  <c r="K16" i="1"/>
  <c r="M16" i="1" s="1"/>
  <c r="N16" i="1" s="1"/>
  <c r="G16" i="1"/>
  <c r="D16" i="1"/>
  <c r="C16" i="1"/>
  <c r="K15" i="1"/>
  <c r="G15" i="1"/>
  <c r="P15" i="1" s="1"/>
  <c r="Q15" i="1" s="1"/>
  <c r="C15" i="1"/>
  <c r="D15" i="1" s="1"/>
  <c r="L15" i="1" s="1"/>
  <c r="M14" i="1"/>
  <c r="N14" i="1" s="1"/>
  <c r="K14" i="1"/>
  <c r="L14" i="1" s="1"/>
  <c r="G14" i="1"/>
  <c r="D14" i="1"/>
  <c r="C14" i="1"/>
  <c r="K13" i="1"/>
  <c r="G13" i="1"/>
  <c r="M13" i="1" s="1"/>
  <c r="N13" i="1" s="1"/>
  <c r="C13" i="1"/>
  <c r="D13" i="1" s="1"/>
  <c r="L13" i="1" s="1"/>
  <c r="K12" i="1"/>
  <c r="M12" i="1" s="1"/>
  <c r="N12" i="1" s="1"/>
  <c r="G12" i="1"/>
  <c r="D12" i="1"/>
  <c r="C12" i="1"/>
  <c r="K11" i="1"/>
  <c r="G11" i="1"/>
  <c r="P11" i="1" s="1"/>
  <c r="Q11" i="1" s="1"/>
  <c r="C11" i="1"/>
  <c r="D11" i="1" s="1"/>
  <c r="L11" i="1" s="1"/>
  <c r="M10" i="1"/>
  <c r="N10" i="1" s="1"/>
  <c r="K10" i="1"/>
  <c r="L10" i="1" s="1"/>
  <c r="G10" i="1"/>
  <c r="D10" i="1"/>
  <c r="C10" i="1"/>
  <c r="K9" i="1"/>
  <c r="G9" i="1"/>
  <c r="M9" i="1" s="1"/>
  <c r="N9" i="1" s="1"/>
  <c r="C9" i="1"/>
  <c r="D9" i="1" s="1"/>
  <c r="L9" i="1" s="1"/>
  <c r="K8" i="1"/>
  <c r="M8" i="1" s="1"/>
  <c r="N8" i="1" s="1"/>
  <c r="G8" i="1"/>
  <c r="D8" i="1"/>
  <c r="C8" i="1"/>
  <c r="K7" i="1"/>
  <c r="G7" i="1"/>
  <c r="P7" i="1" s="1"/>
  <c r="Q7" i="1" s="1"/>
  <c r="C7" i="1"/>
  <c r="D7" i="1" s="1"/>
  <c r="L7" i="1" s="1"/>
  <c r="D3" i="1"/>
  <c r="D2" i="1"/>
  <c r="N17" i="1" l="1"/>
  <c r="N23" i="1"/>
  <c r="N39" i="1"/>
  <c r="N21" i="1"/>
  <c r="N22" i="1"/>
  <c r="N26" i="1"/>
  <c r="P20" i="1"/>
  <c r="Q20" i="1" s="1"/>
  <c r="P25" i="1"/>
  <c r="Q25" i="1" s="1"/>
  <c r="P29" i="1"/>
  <c r="Q29" i="1" s="1"/>
  <c r="N33" i="1"/>
  <c r="D82" i="1"/>
  <c r="N46" i="1"/>
  <c r="N53" i="1"/>
  <c r="M67" i="1"/>
  <c r="N67" i="1" s="1"/>
  <c r="P67" i="1"/>
  <c r="Q67" i="1" s="1"/>
  <c r="M7" i="1"/>
  <c r="L8" i="1"/>
  <c r="P9" i="1"/>
  <c r="Q9" i="1" s="1"/>
  <c r="M11" i="1"/>
  <c r="N11" i="1" s="1"/>
  <c r="L12" i="1"/>
  <c r="P13" i="1"/>
  <c r="Q13" i="1" s="1"/>
  <c r="M15" i="1"/>
  <c r="N15" i="1" s="1"/>
  <c r="L16" i="1"/>
  <c r="P17" i="1"/>
  <c r="Q17" i="1" s="1"/>
  <c r="M19" i="1"/>
  <c r="N19" i="1" s="1"/>
  <c r="L20" i="1"/>
  <c r="M24" i="1"/>
  <c r="N24" i="1" s="1"/>
  <c r="L25" i="1"/>
  <c r="P26" i="1"/>
  <c r="Q26" i="1" s="1"/>
  <c r="M28" i="1"/>
  <c r="N28" i="1" s="1"/>
  <c r="L29" i="1"/>
  <c r="P30" i="1"/>
  <c r="Q30" i="1" s="1"/>
  <c r="P33" i="1"/>
  <c r="Q33" i="1" s="1"/>
  <c r="P34" i="1"/>
  <c r="Q34" i="1" s="1"/>
  <c r="M36" i="1"/>
  <c r="N36" i="1" s="1"/>
  <c r="P36" i="1"/>
  <c r="Q36" i="1" s="1"/>
  <c r="P37" i="1"/>
  <c r="Q37" i="1" s="1"/>
  <c r="P39" i="1"/>
  <c r="Q39" i="1" s="1"/>
  <c r="P40" i="1"/>
  <c r="Q40" i="1" s="1"/>
  <c r="P46" i="1"/>
  <c r="P47" i="1"/>
  <c r="Q47" i="1" s="1"/>
  <c r="L54" i="1"/>
  <c r="N58" i="1"/>
  <c r="P63" i="1"/>
  <c r="Q63" i="1" s="1"/>
  <c r="M63" i="1"/>
  <c r="N63" i="1" s="1"/>
  <c r="P66" i="1"/>
  <c r="Q66" i="1" s="1"/>
  <c r="P68" i="1"/>
  <c r="Q68" i="1" s="1"/>
  <c r="M68" i="1"/>
  <c r="N68" i="1" s="1"/>
  <c r="P8" i="1"/>
  <c r="Q8" i="1" s="1"/>
  <c r="P12" i="1"/>
  <c r="Q12" i="1" s="1"/>
  <c r="P16" i="1"/>
  <c r="Q16" i="1" s="1"/>
  <c r="P10" i="1"/>
  <c r="Q10" i="1" s="1"/>
  <c r="P14" i="1"/>
  <c r="Q14" i="1" s="1"/>
  <c r="P18" i="1"/>
  <c r="Q18" i="1" s="1"/>
  <c r="P21" i="1"/>
  <c r="Q21" i="1" s="1"/>
  <c r="P23" i="1"/>
  <c r="Q23" i="1" s="1"/>
  <c r="P27" i="1"/>
  <c r="Q27" i="1" s="1"/>
  <c r="P31" i="1"/>
  <c r="Q31" i="1" s="1"/>
  <c r="P35" i="1"/>
  <c r="Q35" i="1" s="1"/>
  <c r="L37" i="1"/>
  <c r="L40" i="1"/>
  <c r="O42" i="1"/>
  <c r="K42" i="1"/>
  <c r="G42" i="1"/>
  <c r="J42" i="1"/>
  <c r="P42" i="1"/>
  <c r="Q42" i="1" s="1"/>
  <c r="L47" i="1"/>
  <c r="L49" i="1"/>
  <c r="N50" i="1"/>
  <c r="P55" i="1"/>
  <c r="Q55" i="1" s="1"/>
  <c r="M55" i="1"/>
  <c r="N55" i="1" s="1"/>
  <c r="N57" i="1"/>
  <c r="L58" i="1"/>
  <c r="P59" i="1"/>
  <c r="Q59" i="1" s="1"/>
  <c r="M59" i="1"/>
  <c r="N59" i="1" s="1"/>
  <c r="P62" i="1"/>
  <c r="Q62" i="1" s="1"/>
  <c r="N72" i="1"/>
  <c r="M38" i="1"/>
  <c r="N38" i="1" s="1"/>
  <c r="M41" i="1"/>
  <c r="N41" i="1" s="1"/>
  <c r="D42" i="1"/>
  <c r="M48" i="1"/>
  <c r="N48" i="1" s="1"/>
  <c r="M49" i="1"/>
  <c r="N49" i="1" s="1"/>
  <c r="M54" i="1"/>
  <c r="N54" i="1" s="1"/>
  <c r="P58" i="1"/>
  <c r="Q58" i="1" s="1"/>
  <c r="N65" i="1"/>
  <c r="M66" i="1"/>
  <c r="N66" i="1" s="1"/>
  <c r="P61" i="1"/>
  <c r="Q61" i="1" s="1"/>
  <c r="P65" i="1"/>
  <c r="Q65" i="1" s="1"/>
  <c r="N69" i="1"/>
  <c r="M70" i="1"/>
  <c r="N70" i="1" s="1"/>
  <c r="P70" i="1"/>
  <c r="Q70" i="1" s="1"/>
  <c r="P71" i="1"/>
  <c r="Q71" i="1" s="1"/>
  <c r="M74" i="1"/>
  <c r="N74" i="1" s="1"/>
  <c r="P74" i="1"/>
  <c r="Q74" i="1" s="1"/>
  <c r="N76" i="1"/>
  <c r="N78" i="1"/>
  <c r="P103" i="1"/>
  <c r="Q103" i="1" s="1"/>
  <c r="L103" i="1"/>
  <c r="L121" i="1"/>
  <c r="N121" i="1"/>
  <c r="P99" i="1"/>
  <c r="Q99" i="1" s="1"/>
  <c r="L100" i="1"/>
  <c r="M101" i="1"/>
  <c r="N101" i="1" s="1"/>
  <c r="P101" i="1"/>
  <c r="Q101" i="1" s="1"/>
  <c r="L102" i="1"/>
  <c r="M103" i="1"/>
  <c r="N103" i="1" s="1"/>
  <c r="P106" i="1"/>
  <c r="Q106" i="1" s="1"/>
  <c r="P108" i="1"/>
  <c r="Q108" i="1" s="1"/>
  <c r="P111" i="1"/>
  <c r="Q111" i="1" s="1"/>
  <c r="M111" i="1"/>
  <c r="N111" i="1" s="1"/>
  <c r="L112" i="1"/>
  <c r="M113" i="1"/>
  <c r="N113" i="1" s="1"/>
  <c r="P113" i="1"/>
  <c r="Q113" i="1" s="1"/>
  <c r="L114" i="1"/>
  <c r="P115" i="1"/>
  <c r="Q115" i="1" s="1"/>
  <c r="M115" i="1"/>
  <c r="N115" i="1" s="1"/>
  <c r="L116" i="1"/>
  <c r="M117" i="1"/>
  <c r="N117" i="1" s="1"/>
  <c r="P117" i="1"/>
  <c r="Q117" i="1" s="1"/>
  <c r="M118" i="1"/>
  <c r="N118" i="1" s="1"/>
  <c r="L118" i="1"/>
  <c r="N120" i="1"/>
  <c r="P73" i="1"/>
  <c r="Q73" i="1" s="1"/>
  <c r="M80" i="1"/>
  <c r="N80" i="1" s="1"/>
  <c r="P80" i="1"/>
  <c r="Q80" i="1" s="1"/>
  <c r="L81" i="1"/>
  <c r="O82" i="1"/>
  <c r="M86" i="1"/>
  <c r="N86" i="1" s="1"/>
  <c r="P86" i="1"/>
  <c r="Q86" i="1" s="1"/>
  <c r="L87" i="1"/>
  <c r="P88" i="1"/>
  <c r="Q88" i="1" s="1"/>
  <c r="M88" i="1"/>
  <c r="N88" i="1" s="1"/>
  <c r="L89" i="1"/>
  <c r="M90" i="1"/>
  <c r="N90" i="1" s="1"/>
  <c r="P90" i="1"/>
  <c r="Q90" i="1" s="1"/>
  <c r="L91" i="1"/>
  <c r="P92" i="1"/>
  <c r="Q92" i="1" s="1"/>
  <c r="M92" i="1"/>
  <c r="N92" i="1" s="1"/>
  <c r="L93" i="1"/>
  <c r="M94" i="1"/>
  <c r="N94" i="1" s="1"/>
  <c r="P94" i="1"/>
  <c r="Q94" i="1" s="1"/>
  <c r="L95" i="1"/>
  <c r="P96" i="1"/>
  <c r="Q96" i="1" s="1"/>
  <c r="M96" i="1"/>
  <c r="N96" i="1" s="1"/>
  <c r="L97" i="1"/>
  <c r="M98" i="1"/>
  <c r="N98" i="1" s="1"/>
  <c r="P98" i="1"/>
  <c r="Q98" i="1" s="1"/>
  <c r="L99" i="1"/>
  <c r="M112" i="1"/>
  <c r="N112" i="1" s="1"/>
  <c r="M114" i="1"/>
  <c r="N114" i="1" s="1"/>
  <c r="M116" i="1"/>
  <c r="N116" i="1" s="1"/>
  <c r="P75" i="1"/>
  <c r="Q75" i="1" s="1"/>
  <c r="L76" i="1"/>
  <c r="M77" i="1"/>
  <c r="N77" i="1" s="1"/>
  <c r="P77" i="1"/>
  <c r="Q77" i="1" s="1"/>
  <c r="L78" i="1"/>
  <c r="M81" i="1"/>
  <c r="N81" i="1" s="1"/>
  <c r="M87" i="1"/>
  <c r="N87" i="1" s="1"/>
  <c r="M89" i="1"/>
  <c r="N89" i="1" s="1"/>
  <c r="M91" i="1"/>
  <c r="N91" i="1" s="1"/>
  <c r="M93" i="1"/>
  <c r="N93" i="1" s="1"/>
  <c r="M95" i="1"/>
  <c r="N95" i="1" s="1"/>
  <c r="M97" i="1"/>
  <c r="N97" i="1" s="1"/>
  <c r="M99" i="1"/>
  <c r="N99" i="1" s="1"/>
  <c r="P100" i="1"/>
  <c r="Q100" i="1" s="1"/>
  <c r="L104" i="1"/>
  <c r="P105" i="1"/>
  <c r="Q105" i="1" s="1"/>
  <c r="M105" i="1"/>
  <c r="N105" i="1" s="1"/>
  <c r="M107" i="1"/>
  <c r="N107" i="1" s="1"/>
  <c r="P107" i="1"/>
  <c r="Q107" i="1" s="1"/>
  <c r="N119" i="1"/>
  <c r="M122" i="1"/>
  <c r="I82" i="1"/>
  <c r="M82" i="1"/>
  <c r="N82" i="1" s="1"/>
  <c r="L119" i="1"/>
  <c r="D122" i="1"/>
  <c r="J122" i="1"/>
  <c r="P120" i="1"/>
  <c r="Q120" i="1" s="1"/>
  <c r="G122" i="1"/>
  <c r="K122" i="1"/>
  <c r="L122" i="1" s="1"/>
  <c r="O122" i="1"/>
  <c r="G82" i="1"/>
  <c r="K82" i="1"/>
  <c r="L82" i="1" s="1"/>
  <c r="H122" i="1"/>
  <c r="I122" i="1"/>
  <c r="N122" i="1" l="1"/>
  <c r="P82" i="1"/>
  <c r="Q82" i="1" s="1"/>
  <c r="Q46" i="1"/>
  <c r="N7" i="1"/>
  <c r="M42" i="1"/>
  <c r="N42" i="1" s="1"/>
  <c r="L42" i="1"/>
  <c r="P122" i="1"/>
  <c r="Q122" i="1" s="1"/>
</calcChain>
</file>

<file path=xl/sharedStrings.xml><?xml version="1.0" encoding="utf-8"?>
<sst xmlns="http://schemas.openxmlformats.org/spreadsheetml/2006/main" count="279" uniqueCount="131">
  <si>
    <t>Property Name:</t>
  </si>
  <si>
    <t>For Week Ending:</t>
  </si>
  <si>
    <t>NEW LEASES</t>
  </si>
  <si>
    <t>Net Effective Rent</t>
  </si>
  <si>
    <t>Variance</t>
  </si>
  <si>
    <t>Unit #</t>
  </si>
  <si>
    <t>Unit Code</t>
  </si>
  <si>
    <t>Type</t>
  </si>
  <si>
    <t>Sq. Ft.</t>
  </si>
  <si>
    <t>Start Date</t>
  </si>
  <si>
    <t>End Date</t>
  </si>
  <si>
    <t>Term (Months)</t>
  </si>
  <si>
    <t>Gross Rent</t>
  </si>
  <si>
    <t>Upfront Rent Free</t>
  </si>
  <si>
    <t>Monthly Concession</t>
  </si>
  <si>
    <t>w/o up front</t>
  </si>
  <si>
    <t>Eff $/SF</t>
  </si>
  <si>
    <t>w/ up front</t>
  </si>
  <si>
    <t>Old Monthly Rent</t>
  </si>
  <si>
    <t>Dollars</t>
  </si>
  <si>
    <t>Perc.</t>
  </si>
  <si>
    <t>335</t>
  </si>
  <si>
    <t>A3</t>
  </si>
  <si>
    <t>533</t>
  </si>
  <si>
    <t>A1</t>
  </si>
  <si>
    <t>645</t>
  </si>
  <si>
    <t>BB4</t>
  </si>
  <si>
    <t>529</t>
  </si>
  <si>
    <t>BB5</t>
  </si>
  <si>
    <t>316</t>
  </si>
  <si>
    <t>A2</t>
  </si>
  <si>
    <t>814</t>
  </si>
  <si>
    <t>B6</t>
  </si>
  <si>
    <t>361</t>
  </si>
  <si>
    <t>C1</t>
  </si>
  <si>
    <t>538</t>
  </si>
  <si>
    <t>749</t>
  </si>
  <si>
    <t>825</t>
  </si>
  <si>
    <t>836</t>
  </si>
  <si>
    <t>409</t>
  </si>
  <si>
    <t>505</t>
  </si>
  <si>
    <t>B7</t>
  </si>
  <si>
    <t>709</t>
  </si>
  <si>
    <t>656</t>
  </si>
  <si>
    <t>757</t>
  </si>
  <si>
    <t>A3A</t>
  </si>
  <si>
    <t>462</t>
  </si>
  <si>
    <t>737</t>
  </si>
  <si>
    <t>B3</t>
  </si>
  <si>
    <t>761</t>
  </si>
  <si>
    <t>638</t>
  </si>
  <si>
    <t>445</t>
  </si>
  <si>
    <t>128</t>
  </si>
  <si>
    <t>B4</t>
  </si>
  <si>
    <t>133</t>
  </si>
  <si>
    <t>C2</t>
  </si>
  <si>
    <t>706</t>
  </si>
  <si>
    <t>424</t>
  </si>
  <si>
    <t>C3</t>
  </si>
  <si>
    <t>658</t>
  </si>
  <si>
    <t>805</t>
  </si>
  <si>
    <t>614</t>
  </si>
  <si>
    <t>622</t>
  </si>
  <si>
    <t>228</t>
  </si>
  <si>
    <t>717</t>
  </si>
  <si>
    <t>A5</t>
  </si>
  <si>
    <t>847</t>
  </si>
  <si>
    <t>Total / Avg.</t>
  </si>
  <si>
    <t>Move-Ins</t>
  </si>
  <si>
    <t>746</t>
  </si>
  <si>
    <t>823</t>
  </si>
  <si>
    <t>BB3</t>
  </si>
  <si>
    <t>456</t>
  </si>
  <si>
    <t>623</t>
  </si>
  <si>
    <t>633</t>
  </si>
  <si>
    <t>817</t>
  </si>
  <si>
    <t>315</t>
  </si>
  <si>
    <t>348</t>
  </si>
  <si>
    <t>355</t>
  </si>
  <si>
    <t>B5</t>
  </si>
  <si>
    <t>557</t>
  </si>
  <si>
    <t>349</t>
  </si>
  <si>
    <t>352</t>
  </si>
  <si>
    <t>358</t>
  </si>
  <si>
    <t>606</t>
  </si>
  <si>
    <t>324</t>
  </si>
  <si>
    <t>414</t>
  </si>
  <si>
    <t>625</t>
  </si>
  <si>
    <t>726</t>
  </si>
  <si>
    <t>425</t>
  </si>
  <si>
    <t>857</t>
  </si>
  <si>
    <t>RENEWALS</t>
  </si>
  <si>
    <t>733</t>
  </si>
  <si>
    <t>556</t>
  </si>
  <si>
    <t>449</t>
  </si>
  <si>
    <t>453</t>
  </si>
  <si>
    <t>708</t>
  </si>
  <si>
    <t>413</t>
  </si>
  <si>
    <t>518</t>
  </si>
  <si>
    <t>552</t>
  </si>
  <si>
    <t>B2</t>
  </si>
  <si>
    <t>561</t>
  </si>
  <si>
    <t>546</t>
  </si>
  <si>
    <t>853</t>
  </si>
  <si>
    <t>243</t>
  </si>
  <si>
    <t>B9</t>
  </si>
  <si>
    <t>636</t>
  </si>
  <si>
    <t>542</t>
  </si>
  <si>
    <t>729</t>
  </si>
  <si>
    <t>329</t>
  </si>
  <si>
    <t>618</t>
  </si>
  <si>
    <t>762</t>
  </si>
  <si>
    <t>242</t>
  </si>
  <si>
    <t>A4</t>
  </si>
  <si>
    <t>808</t>
  </si>
  <si>
    <t>727</t>
  </si>
  <si>
    <t>132</t>
  </si>
  <si>
    <t>442</t>
  </si>
  <si>
    <t>859</t>
  </si>
  <si>
    <t>609</t>
  </si>
  <si>
    <t>627</t>
  </si>
  <si>
    <t>753</t>
  </si>
  <si>
    <t>745</t>
  </si>
  <si>
    <t>326</t>
  </si>
  <si>
    <t>605</t>
  </si>
  <si>
    <t>832</t>
  </si>
  <si>
    <t>344</t>
  </si>
  <si>
    <t>604</t>
  </si>
  <si>
    <t>B1</t>
  </si>
  <si>
    <t>179</t>
  </si>
  <si>
    <t>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</si>
</sst>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(&quot;$&quot;* #,##0.00_);_(&quot;$&quot;* \(#,##0.00\);_(&quot;$&quot;* &quot;-&quot;??_);_(@_)"/>
    <numFmt numFmtId="164" formatCode="0;;"/>
    <numFmt numFmtId="165" formatCode="m/d/yy;@"/>
    <numFmt numFmtId="166" formatCode="#,##0.0_);[Red]\(#,##0.0\);"/>
    <numFmt numFmtId="167" formatCode="&quot;$&quot;#,##0"/>
    <numFmt numFmtId="168" formatCode="&quot;$&quot;#,##0;;"/>
    <numFmt numFmtId="169" formatCode="&quot;$&quot;#,##0.00;;"/>
    <numFmt numFmtId="170" formatCode="_(&quot;$&quot;* #,##0_);_(&quot;$&quot;* \(#,##0\);_(&quot;$&quot;* &quot;-&quot;??_);_(@_)"/>
    <numFmt numFmtId="171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1" applyFont="1" applyFill="1" applyAlignment="1" applyProtection="1">
      <alignment horizontal="center"/>
    </xf>
    <xf numFmtId="0" fontId="1" fillId="0" borderId="0" xfId="1" applyFill="1" applyAlignment="1" applyProtection="1">
      <alignment horizontal="center"/>
    </xf>
    <xf numFmtId="0" fontId="1" fillId="0" borderId="0" xfId="1" applyProtection="1"/>
    <xf numFmtId="0" fontId="3" fillId="0" borderId="0" xfId="1" applyFont="1" applyAlignment="1" applyProtection="1">
      <alignment horizontal="left"/>
    </xf>
    <xf numFmtId="0" fontId="3" fillId="0" borderId="0" xfId="1" applyFont="1" applyAlignment="1" applyProtection="1"/>
    <xf numFmtId="0" fontId="1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left"/>
    </xf>
    <xf numFmtId="14" fontId="4" fillId="0" borderId="0" xfId="1" applyNumberFormat="1" applyFont="1" applyFill="1" applyBorder="1" applyAlignment="1" applyProtection="1">
      <alignment horizontal="left"/>
    </xf>
    <xf numFmtId="0" fontId="2" fillId="0" borderId="0" xfId="1" applyFont="1" applyAlignment="1" applyProtection="1">
      <alignment horizontal="left"/>
    </xf>
    <xf numFmtId="0" fontId="1" fillId="0" borderId="0" xfId="1" applyAlignment="1" applyProtection="1">
      <alignment horizontal="center"/>
    </xf>
    <xf numFmtId="0" fontId="1" fillId="0" borderId="0" xfId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center"/>
    </xf>
    <xf numFmtId="0" fontId="4" fillId="0" borderId="1" xfId="1" applyFont="1" applyBorder="1" applyAlignment="1" applyProtection="1">
      <alignment horizontal="center" wrapText="1"/>
    </xf>
    <xf numFmtId="0" fontId="4" fillId="2" borderId="1" xfId="1" applyFont="1" applyFill="1" applyBorder="1" applyAlignment="1" applyProtection="1">
      <alignment horizontal="center" wrapText="1"/>
    </xf>
    <xf numFmtId="0" fontId="3" fillId="0" borderId="1" xfId="1" applyFont="1" applyFill="1" applyBorder="1" applyAlignment="1" applyProtection="1">
      <alignment horizontal="center" wrapText="1"/>
    </xf>
    <xf numFmtId="0" fontId="1" fillId="0" borderId="0" xfId="1" applyFont="1" applyProtection="1"/>
    <xf numFmtId="49" fontId="5" fillId="3" borderId="0" xfId="0" applyNumberFormat="1" applyFont="1" applyFill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164" fontId="1" fillId="0" borderId="0" xfId="1" applyNumberFormat="1" applyFont="1" applyAlignment="1" applyProtection="1">
      <alignment horizontal="center"/>
    </xf>
    <xf numFmtId="165" fontId="1" fillId="3" borderId="0" xfId="1" applyNumberFormat="1" applyFill="1" applyAlignment="1" applyProtection="1">
      <alignment horizontal="center"/>
      <protection locked="0"/>
    </xf>
    <xf numFmtId="166" fontId="1" fillId="0" borderId="0" xfId="1" applyNumberFormat="1" applyFont="1" applyFill="1" applyAlignment="1" applyProtection="1">
      <alignment horizontal="center"/>
    </xf>
    <xf numFmtId="167" fontId="1" fillId="3" borderId="0" xfId="1" applyNumberFormat="1" applyFill="1" applyAlignment="1" applyProtection="1">
      <alignment horizontal="center"/>
      <protection locked="0"/>
    </xf>
    <xf numFmtId="168" fontId="1" fillId="2" borderId="0" xfId="1" applyNumberFormat="1" applyFont="1" applyFill="1" applyAlignment="1" applyProtection="1">
      <alignment horizontal="center"/>
    </xf>
    <xf numFmtId="169" fontId="1" fillId="2" borderId="0" xfId="1" applyNumberFormat="1" applyFont="1" applyFill="1" applyAlignment="1" applyProtection="1">
      <alignment horizontal="center"/>
    </xf>
    <xf numFmtId="168" fontId="1" fillId="2" borderId="0" xfId="1" applyNumberFormat="1" applyFont="1" applyFill="1" applyAlignment="1" applyProtection="1">
      <alignment horizontal="right"/>
    </xf>
    <xf numFmtId="170" fontId="1" fillId="3" borderId="0" xfId="2" applyNumberFormat="1" applyFont="1" applyFill="1" applyAlignment="1" applyProtection="1">
      <alignment horizontal="center"/>
      <protection locked="0"/>
    </xf>
    <xf numFmtId="170" fontId="1" fillId="2" borderId="0" xfId="2" applyNumberFormat="1" applyFont="1" applyFill="1" applyAlignment="1" applyProtection="1">
      <alignment horizontal="center"/>
    </xf>
    <xf numFmtId="10" fontId="1" fillId="2" borderId="0" xfId="3" applyNumberFormat="1" applyFont="1" applyFill="1" applyAlignment="1" applyProtection="1">
      <alignment horizontal="center"/>
    </xf>
    <xf numFmtId="171" fontId="1" fillId="0" borderId="0" xfId="1" applyNumberFormat="1" applyFont="1" applyProtection="1"/>
    <xf numFmtId="0" fontId="4" fillId="2" borderId="2" xfId="1" applyFont="1" applyFill="1" applyBorder="1" applyAlignment="1" applyProtection="1">
      <alignment horizontal="left"/>
    </xf>
    <xf numFmtId="0" fontId="4" fillId="2" borderId="3" xfId="1" applyFont="1" applyFill="1" applyBorder="1" applyAlignment="1" applyProtection="1">
      <alignment horizontal="left"/>
    </xf>
    <xf numFmtId="0" fontId="4" fillId="2" borderId="3" xfId="1" applyFont="1" applyFill="1" applyBorder="1" applyAlignment="1" applyProtection="1">
      <alignment horizontal="center"/>
    </xf>
    <xf numFmtId="38" fontId="4" fillId="2" borderId="3" xfId="1" applyNumberFormat="1" applyFont="1" applyFill="1" applyBorder="1" applyAlignment="1" applyProtection="1">
      <alignment horizontal="center"/>
    </xf>
    <xf numFmtId="167" fontId="4" fillId="2" borderId="3" xfId="2" applyNumberFormat="1" applyFont="1" applyFill="1" applyBorder="1" applyAlignment="1" applyProtection="1">
      <alignment horizontal="center"/>
    </xf>
    <xf numFmtId="171" fontId="4" fillId="2" borderId="3" xfId="2" applyNumberFormat="1" applyFont="1" applyFill="1" applyBorder="1" applyAlignment="1" applyProtection="1">
      <alignment horizontal="center"/>
    </xf>
    <xf numFmtId="171" fontId="4" fillId="2" borderId="4" xfId="2" applyNumberFormat="1" applyFont="1" applyFill="1" applyBorder="1" applyAlignment="1" applyProtection="1">
      <alignment horizontal="center"/>
    </xf>
    <xf numFmtId="10" fontId="4" fillId="2" borderId="4" xfId="3" applyNumberFormat="1" applyFont="1" applyFill="1" applyBorder="1" applyAlignment="1" applyProtection="1">
      <alignment horizontal="center"/>
    </xf>
    <xf numFmtId="0" fontId="4" fillId="0" borderId="0" xfId="1" applyFont="1" applyProtection="1"/>
    <xf numFmtId="38" fontId="1" fillId="0" borderId="0" xfId="1" applyNumberFormat="1" applyProtection="1"/>
    <xf numFmtId="165" fontId="1" fillId="0" borderId="0" xfId="1" applyNumberFormat="1" applyProtection="1"/>
    <xf numFmtId="167" fontId="1" fillId="3" borderId="0" xfId="1" applyNumberFormat="1" applyFont="1" applyFill="1" applyAlignment="1" applyProtection="1">
      <alignment horizontal="center"/>
      <protection locked="0"/>
    </xf>
    <xf numFmtId="49" fontId="5" fillId="3" borderId="0" xfId="0" applyNumberFormat="1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Border="1" applyAlignment="1" applyProtection="1">
      <alignment horizontal="center" vertical="center"/>
      <protection locked="0"/>
    </xf>
    <xf numFmtId="165" fontId="1" fillId="3" borderId="0" xfId="1" applyNumberFormat="1" applyFont="1" applyFill="1" applyAlignment="1" applyProtection="1">
      <alignment horizontal="center"/>
      <protection locked="0"/>
    </xf>
    <xf numFmtId="170" fontId="1" fillId="3" borderId="0" xfId="2" applyNumberFormat="1" applyFont="1" applyFill="1" applyAlignment="1" applyProtection="1">
      <protection locked="0"/>
    </xf>
    <xf numFmtId="14" fontId="5" fillId="3" borderId="0" xfId="0" applyNumberFormat="1" applyFont="1" applyFill="1" applyAlignment="1" applyProtection="1">
      <alignment horizontal="center" vertical="center"/>
      <protection locked="0"/>
    </xf>
    <xf numFmtId="168" fontId="1" fillId="2" borderId="1" xfId="1" applyNumberFormat="1" applyFont="1" applyFill="1" applyBorder="1" applyAlignment="1" applyProtection="1">
      <alignment horizontal="center"/>
    </xf>
    <xf numFmtId="169" fontId="0" fillId="0" borderId="0" xfId="0" applyNumberFormat="1"/>
  </cellXfs>
  <cellStyles count="4">
    <cellStyle name="Currency 4" xfId="2"/>
    <cellStyle name="Normal" xfId="0" builtinId="0"/>
    <cellStyle name="Normal 3" xfId="1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nager/AppData/Local/Microsoft/Windows/INetCache/Content.Outlook/RKDBCS2W/The%20Hayworth%20WCS%2005.08.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 - WCS"/>
      <sheetName val="Instructions - WCS Occ &amp; Conc"/>
      <sheetName val="WCS"/>
      <sheetName val="WCS Occ &amp; Conc"/>
      <sheetName val="Lease Information"/>
      <sheetName val="Notes"/>
      <sheetName val="YTD"/>
    </sheetNames>
    <sheetDataSet>
      <sheetData sheetId="0"/>
      <sheetData sheetId="1"/>
      <sheetData sheetId="2">
        <row r="1">
          <cell r="D1" t="str">
            <v>The Hayworth</v>
          </cell>
        </row>
        <row r="2">
          <cell r="D2">
            <v>44689</v>
          </cell>
        </row>
      </sheetData>
      <sheetData sheetId="3">
        <row r="8">
          <cell r="A8" t="str">
            <v>A1</v>
          </cell>
          <cell r="B8" t="str">
            <v>1X1</v>
          </cell>
          <cell r="C8">
            <v>24</v>
          </cell>
          <cell r="D8">
            <v>934</v>
          </cell>
        </row>
        <row r="9">
          <cell r="A9" t="str">
            <v>A2</v>
          </cell>
          <cell r="B9" t="str">
            <v>1X1.5</v>
          </cell>
          <cell r="C9">
            <v>27</v>
          </cell>
          <cell r="D9">
            <v>1077</v>
          </cell>
        </row>
        <row r="10">
          <cell r="A10" t="str">
            <v>A3</v>
          </cell>
          <cell r="B10" t="str">
            <v>1X1.5</v>
          </cell>
          <cell r="C10">
            <v>24</v>
          </cell>
          <cell r="D10">
            <v>1248</v>
          </cell>
        </row>
        <row r="11">
          <cell r="A11" t="str">
            <v>A3A</v>
          </cell>
          <cell r="B11" t="str">
            <v>1X1.5</v>
          </cell>
          <cell r="C11">
            <v>12</v>
          </cell>
          <cell r="D11">
            <v>1292</v>
          </cell>
        </row>
        <row r="12">
          <cell r="A12" t="str">
            <v>A4</v>
          </cell>
          <cell r="B12" t="str">
            <v>1X1</v>
          </cell>
          <cell r="C12">
            <v>4</v>
          </cell>
          <cell r="D12">
            <v>1097</v>
          </cell>
        </row>
        <row r="13">
          <cell r="A13" t="str">
            <v>A5</v>
          </cell>
          <cell r="B13" t="str">
            <v>1X1.5</v>
          </cell>
          <cell r="C13">
            <v>6</v>
          </cell>
          <cell r="D13">
            <v>1542</v>
          </cell>
        </row>
        <row r="14">
          <cell r="A14" t="str">
            <v>B1</v>
          </cell>
          <cell r="B14" t="str">
            <v>2X2</v>
          </cell>
          <cell r="C14">
            <v>5</v>
          </cell>
          <cell r="D14">
            <v>1320</v>
          </cell>
        </row>
        <row r="15">
          <cell r="A15" t="str">
            <v>B2</v>
          </cell>
          <cell r="B15" t="str">
            <v>2X2</v>
          </cell>
          <cell r="C15">
            <v>6</v>
          </cell>
          <cell r="D15">
            <v>1398</v>
          </cell>
        </row>
        <row r="16">
          <cell r="A16" t="str">
            <v>B3</v>
          </cell>
          <cell r="B16" t="str">
            <v>2X2</v>
          </cell>
          <cell r="C16">
            <v>12</v>
          </cell>
          <cell r="D16">
            <v>1408</v>
          </cell>
        </row>
        <row r="17">
          <cell r="A17" t="str">
            <v>B4</v>
          </cell>
          <cell r="B17" t="str">
            <v>2X2</v>
          </cell>
          <cell r="C17">
            <v>2</v>
          </cell>
          <cell r="D17">
            <v>1423</v>
          </cell>
        </row>
        <row r="18">
          <cell r="A18" t="str">
            <v>B5</v>
          </cell>
          <cell r="B18" t="str">
            <v>2X2</v>
          </cell>
          <cell r="C18">
            <v>6</v>
          </cell>
          <cell r="D18">
            <v>1436</v>
          </cell>
        </row>
        <row r="19">
          <cell r="A19" t="str">
            <v>B6</v>
          </cell>
          <cell r="B19" t="str">
            <v>2X2</v>
          </cell>
          <cell r="C19">
            <v>21</v>
          </cell>
          <cell r="D19">
            <v>1453</v>
          </cell>
        </row>
        <row r="20">
          <cell r="A20" t="str">
            <v>B7</v>
          </cell>
          <cell r="B20" t="str">
            <v>2X2</v>
          </cell>
          <cell r="C20">
            <v>6</v>
          </cell>
          <cell r="D20">
            <v>1466</v>
          </cell>
        </row>
        <row r="21">
          <cell r="A21" t="str">
            <v>B8</v>
          </cell>
          <cell r="B21" t="str">
            <v>2X2</v>
          </cell>
          <cell r="C21">
            <v>2</v>
          </cell>
          <cell r="D21">
            <v>1484</v>
          </cell>
        </row>
        <row r="22">
          <cell r="A22" t="str">
            <v>B9</v>
          </cell>
          <cell r="B22" t="str">
            <v>2X2.5</v>
          </cell>
          <cell r="C22">
            <v>7</v>
          </cell>
          <cell r="D22">
            <v>1562</v>
          </cell>
        </row>
        <row r="23">
          <cell r="A23" t="str">
            <v>Bb1</v>
          </cell>
          <cell r="B23" t="str">
            <v>2X2.5</v>
          </cell>
          <cell r="C23">
            <v>6</v>
          </cell>
          <cell r="D23">
            <v>1574</v>
          </cell>
        </row>
        <row r="24">
          <cell r="A24" t="str">
            <v>Bb2</v>
          </cell>
          <cell r="B24" t="str">
            <v>2X2.5</v>
          </cell>
          <cell r="C24">
            <v>1</v>
          </cell>
          <cell r="D24">
            <v>1589</v>
          </cell>
        </row>
        <row r="25">
          <cell r="A25" t="str">
            <v>Bb3</v>
          </cell>
          <cell r="B25" t="str">
            <v>2X2</v>
          </cell>
          <cell r="C25">
            <v>6</v>
          </cell>
          <cell r="D25">
            <v>1590</v>
          </cell>
        </row>
        <row r="26">
          <cell r="A26" t="str">
            <v>Bb4</v>
          </cell>
          <cell r="B26" t="str">
            <v>2X2.5</v>
          </cell>
          <cell r="C26">
            <v>22</v>
          </cell>
          <cell r="D26">
            <v>1657</v>
          </cell>
        </row>
        <row r="27">
          <cell r="A27" t="str">
            <v>Bb5</v>
          </cell>
          <cell r="B27" t="str">
            <v>2X2.5</v>
          </cell>
          <cell r="C27">
            <v>23</v>
          </cell>
          <cell r="D27">
            <v>1671</v>
          </cell>
        </row>
        <row r="28">
          <cell r="A28" t="str">
            <v>C1</v>
          </cell>
          <cell r="B28" t="str">
            <v>3X2.5</v>
          </cell>
          <cell r="C28">
            <v>6</v>
          </cell>
          <cell r="D28">
            <v>1912</v>
          </cell>
        </row>
        <row r="29">
          <cell r="A29" t="str">
            <v>C2</v>
          </cell>
          <cell r="B29" t="str">
            <v>3X3</v>
          </cell>
          <cell r="C29">
            <v>1</v>
          </cell>
          <cell r="D29">
            <v>2046</v>
          </cell>
        </row>
        <row r="30">
          <cell r="A30" t="str">
            <v>C3</v>
          </cell>
          <cell r="B30" t="str">
            <v>3X3</v>
          </cell>
          <cell r="C30">
            <v>6</v>
          </cell>
          <cell r="D30">
            <v>2324</v>
          </cell>
        </row>
        <row r="31">
          <cell r="A31">
            <v>0</v>
          </cell>
          <cell r="B31" t="str">
            <v>Guest</v>
          </cell>
          <cell r="C31">
            <v>1</v>
          </cell>
          <cell r="D31">
            <v>441</v>
          </cell>
        </row>
        <row r="32">
          <cell r="A32" t="str">
            <v>T1</v>
          </cell>
          <cell r="B32" t="str">
            <v>2X2.5 TH</v>
          </cell>
          <cell r="C32">
            <v>2</v>
          </cell>
          <cell r="D32">
            <v>1986</v>
          </cell>
        </row>
        <row r="33">
          <cell r="A33" t="str">
            <v>T2</v>
          </cell>
          <cell r="B33" t="str">
            <v>2X2.5 TH</v>
          </cell>
          <cell r="C33">
            <v>8</v>
          </cell>
          <cell r="D33">
            <v>2053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3"/>
  <sheetViews>
    <sheetView tabSelected="1" workbookViewId="0">
      <selection activeCell="R10" sqref="R10"/>
    </sheetView>
  </sheetViews>
  <sheetFormatPr defaultRowHeight="15" x14ac:dyDescent="0.25"/>
  <sheetData>
    <row r="1" spans="1:18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2"/>
      <c r="R1" s="3"/>
    </row>
    <row r="2" spans="1:18" ht="15.75" x14ac:dyDescent="0.25">
      <c r="A2" s="4" t="s">
        <v>0</v>
      </c>
      <c r="B2" s="4"/>
      <c r="C2" s="4"/>
      <c r="D2" s="4" t="str">
        <f>+[1]WCS!D1</f>
        <v>The Hayworth</v>
      </c>
      <c r="E2" s="4"/>
      <c r="F2" s="4"/>
      <c r="G2" s="5"/>
      <c r="H2" s="5"/>
      <c r="I2" s="5"/>
      <c r="J2" s="5"/>
      <c r="K2" s="5"/>
      <c r="L2" s="5"/>
      <c r="M2" s="5"/>
      <c r="N2" s="5"/>
      <c r="O2" s="5"/>
      <c r="P2" s="6"/>
      <c r="Q2" s="6"/>
      <c r="R2" s="3"/>
    </row>
    <row r="3" spans="1:18" ht="15.75" x14ac:dyDescent="0.25">
      <c r="A3" s="7" t="s">
        <v>1</v>
      </c>
      <c r="B3" s="7"/>
      <c r="C3" s="6"/>
      <c r="D3" s="8">
        <f>+[1]WCS!D2</f>
        <v>44689</v>
      </c>
      <c r="E3" s="8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3"/>
    </row>
    <row r="4" spans="1:18" ht="15.75" x14ac:dyDescent="0.25">
      <c r="A4" s="9"/>
      <c r="B4" s="9"/>
      <c r="C4" s="10"/>
      <c r="D4" s="10"/>
      <c r="E4" s="11"/>
      <c r="F4" s="11"/>
      <c r="G4" s="11"/>
      <c r="H4" s="10"/>
      <c r="I4" s="10"/>
      <c r="J4" s="10"/>
      <c r="K4" s="12"/>
      <c r="L4" s="12"/>
      <c r="M4" s="12"/>
      <c r="N4" s="12"/>
      <c r="O4" s="12"/>
      <c r="P4" s="12"/>
      <c r="Q4" s="12"/>
      <c r="R4" s="3"/>
    </row>
    <row r="5" spans="1:18" ht="15.75" x14ac:dyDescent="0.25">
      <c r="A5" s="9" t="s">
        <v>2</v>
      </c>
      <c r="B5" s="9"/>
      <c r="C5" s="10"/>
      <c r="D5" s="10"/>
      <c r="E5" s="11"/>
      <c r="F5" s="11"/>
      <c r="G5" s="11"/>
      <c r="H5" s="10"/>
      <c r="I5" s="10"/>
      <c r="J5" s="10"/>
      <c r="K5" s="13" t="s">
        <v>3</v>
      </c>
      <c r="L5" s="13"/>
      <c r="M5" s="13"/>
      <c r="N5" s="13"/>
      <c r="O5" s="12"/>
      <c r="P5" s="13" t="s">
        <v>4</v>
      </c>
      <c r="Q5" s="13"/>
      <c r="R5" s="3"/>
    </row>
    <row r="6" spans="1:18" ht="48" thickBot="1" x14ac:dyDescent="0.3">
      <c r="A6" s="14" t="s">
        <v>5</v>
      </c>
      <c r="B6" s="14" t="s">
        <v>6</v>
      </c>
      <c r="C6" s="14" t="s">
        <v>7</v>
      </c>
      <c r="D6" s="14" t="s">
        <v>8</v>
      </c>
      <c r="E6" s="14" t="s">
        <v>9</v>
      </c>
      <c r="F6" s="14" t="s">
        <v>10</v>
      </c>
      <c r="G6" s="14" t="s">
        <v>11</v>
      </c>
      <c r="H6" s="14" t="s">
        <v>12</v>
      </c>
      <c r="I6" s="14" t="s">
        <v>13</v>
      </c>
      <c r="J6" s="14" t="s">
        <v>14</v>
      </c>
      <c r="K6" s="15" t="s">
        <v>15</v>
      </c>
      <c r="L6" s="15" t="s">
        <v>16</v>
      </c>
      <c r="M6" s="15" t="s">
        <v>17</v>
      </c>
      <c r="N6" s="15" t="s">
        <v>16</v>
      </c>
      <c r="O6" s="16" t="s">
        <v>18</v>
      </c>
      <c r="P6" s="15" t="s">
        <v>19</v>
      </c>
      <c r="Q6" s="15" t="s">
        <v>20</v>
      </c>
      <c r="R6" s="17"/>
    </row>
    <row r="7" spans="1:18" x14ac:dyDescent="0.25">
      <c r="A7" s="18" t="s">
        <v>21</v>
      </c>
      <c r="B7" s="19" t="s">
        <v>22</v>
      </c>
      <c r="C7" s="6" t="str">
        <f>IF(B7&lt;&gt;"",VLOOKUP($B7,'[1]WCS Occ &amp; Conc'!$A$8:$D$45,2,FALSE),"")</f>
        <v>1X1.5</v>
      </c>
      <c r="D7" s="20">
        <f>IF(C7&lt;&gt;"",VLOOKUP($B7,'[1]WCS Occ &amp; Conc'!$A$8:$D$45,4,FALSE),0)</f>
        <v>1248</v>
      </c>
      <c r="E7" s="21">
        <v>44641</v>
      </c>
      <c r="F7" s="21">
        <v>45037</v>
      </c>
      <c r="G7" s="22">
        <f t="shared" ref="G7:G40" si="0">IF(F7-E7&gt;0,((F7-E7)/(365/12)),0)</f>
        <v>13.019178082191781</v>
      </c>
      <c r="H7" s="23">
        <v>2145</v>
      </c>
      <c r="I7" s="23">
        <v>2145</v>
      </c>
      <c r="J7" s="23">
        <v>0</v>
      </c>
      <c r="K7" s="24">
        <f t="shared" ref="K7:K40" si="1">IF(B7&gt;0,H7-J7,0)</f>
        <v>2145</v>
      </c>
      <c r="L7" s="25">
        <f t="shared" ref="L7:L40" si="2">IF(ISERR(K7/D7),0,K7/D7)</f>
        <v>1.71875</v>
      </c>
      <c r="M7" s="26">
        <f t="shared" ref="M7:M40" si="3">IF(AND(B7&gt;0,G7&gt;0,H7&gt;0),((G7-I7/H7)*K7/G7),0)</f>
        <v>1980.2430555555554</v>
      </c>
      <c r="N7" s="25">
        <f t="shared" ref="N7:N40" si="4">IF(ISERR(M7/D7),0,M7/D7)</f>
        <v>1.5867332175925926</v>
      </c>
      <c r="O7" s="27">
        <v>1905</v>
      </c>
      <c r="P7" s="28">
        <f>IF(G7&gt;0,K7-O7,0)</f>
        <v>240</v>
      </c>
      <c r="Q7" s="29">
        <f t="shared" ref="Q7:Q40" si="5">IF(ISERR(P7/O7),0,P7/O7)</f>
        <v>0.12598425196850394</v>
      </c>
      <c r="R7" s="30"/>
    </row>
    <row r="8" spans="1:18" x14ac:dyDescent="0.25">
      <c r="A8" s="18" t="s">
        <v>23</v>
      </c>
      <c r="B8" s="19" t="s">
        <v>24</v>
      </c>
      <c r="C8" s="6" t="str">
        <f>IF(B8&lt;&gt;"",VLOOKUP($B8,'[1]WCS Occ &amp; Conc'!$A$8:$D$45,2,FALSE),"")</f>
        <v>1X1</v>
      </c>
      <c r="D8" s="20">
        <f>IF(C8&lt;&gt;"",VLOOKUP($B8,'[1]WCS Occ &amp; Conc'!$A$8:$D$45,4,FALSE),0)</f>
        <v>934</v>
      </c>
      <c r="E8" s="21">
        <v>44624</v>
      </c>
      <c r="F8" s="21">
        <v>45020</v>
      </c>
      <c r="G8" s="22">
        <f t="shared" si="0"/>
        <v>13.019178082191781</v>
      </c>
      <c r="H8" s="23">
        <v>1880</v>
      </c>
      <c r="I8" s="23">
        <v>1880</v>
      </c>
      <c r="J8" s="23">
        <v>0</v>
      </c>
      <c r="K8" s="24">
        <f t="shared" si="1"/>
        <v>1880</v>
      </c>
      <c r="L8" s="25">
        <f t="shared" si="2"/>
        <v>2.0128479657387581</v>
      </c>
      <c r="M8" s="26">
        <f t="shared" si="3"/>
        <v>1735.597643097643</v>
      </c>
      <c r="N8" s="25">
        <f t="shared" si="4"/>
        <v>1.8582415878989753</v>
      </c>
      <c r="O8" s="27">
        <v>1591</v>
      </c>
      <c r="P8" s="28">
        <f t="shared" ref="P8:P41" si="6">IF(G8&gt;0,K8-O8,0)</f>
        <v>289</v>
      </c>
      <c r="Q8" s="29">
        <f t="shared" si="5"/>
        <v>0.18164676304211189</v>
      </c>
      <c r="R8" s="17"/>
    </row>
    <row r="9" spans="1:18" x14ac:dyDescent="0.25">
      <c r="A9" s="18" t="s">
        <v>25</v>
      </c>
      <c r="B9" s="19" t="s">
        <v>26</v>
      </c>
      <c r="C9" s="6" t="str">
        <f>IF(B9&lt;&gt;"",VLOOKUP($B9,'[1]WCS Occ &amp; Conc'!$A$8:$D$45,2,FALSE),"")</f>
        <v>2X2.5</v>
      </c>
      <c r="D9" s="20">
        <f>IF(C9&lt;&gt;"",VLOOKUP($B9,'[1]WCS Occ &amp; Conc'!$A$8:$D$45,4,FALSE),0)</f>
        <v>1657</v>
      </c>
      <c r="E9" s="21">
        <v>44593</v>
      </c>
      <c r="F9" s="21">
        <v>44958</v>
      </c>
      <c r="G9" s="22">
        <f t="shared" si="0"/>
        <v>12</v>
      </c>
      <c r="H9" s="23">
        <v>3018</v>
      </c>
      <c r="I9" s="23">
        <v>0</v>
      </c>
      <c r="J9" s="23">
        <v>0</v>
      </c>
      <c r="K9" s="24">
        <f t="shared" si="1"/>
        <v>3018</v>
      </c>
      <c r="L9" s="25">
        <f t="shared" si="2"/>
        <v>1.8213639106819552</v>
      </c>
      <c r="M9" s="26">
        <f t="shared" si="3"/>
        <v>3018</v>
      </c>
      <c r="N9" s="25">
        <f t="shared" si="4"/>
        <v>1.8213639106819552</v>
      </c>
      <c r="O9" s="27">
        <v>2554</v>
      </c>
      <c r="P9" s="28">
        <f t="shared" si="6"/>
        <v>464</v>
      </c>
      <c r="Q9" s="29">
        <f t="shared" si="5"/>
        <v>0.1816758026624902</v>
      </c>
      <c r="R9" s="17"/>
    </row>
    <row r="10" spans="1:18" x14ac:dyDescent="0.25">
      <c r="A10" s="18" t="s">
        <v>27</v>
      </c>
      <c r="B10" s="19" t="s">
        <v>28</v>
      </c>
      <c r="C10" s="6" t="str">
        <f>IF(B10&lt;&gt;"",VLOOKUP($B10,'[1]WCS Occ &amp; Conc'!$A$8:$D$45,2,FALSE),"")</f>
        <v>2X2.5</v>
      </c>
      <c r="D10" s="20">
        <f>IF(C10&lt;&gt;"",VLOOKUP($B10,'[1]WCS Occ &amp; Conc'!$A$8:$D$45,4,FALSE),0)</f>
        <v>1671</v>
      </c>
      <c r="E10" s="21">
        <v>44639</v>
      </c>
      <c r="F10" s="21">
        <v>45035</v>
      </c>
      <c r="G10" s="22">
        <f t="shared" si="0"/>
        <v>13.019178082191781</v>
      </c>
      <c r="H10" s="23">
        <v>3225</v>
      </c>
      <c r="I10" s="23">
        <v>0</v>
      </c>
      <c r="J10" s="23">
        <v>0</v>
      </c>
      <c r="K10" s="24">
        <f t="shared" si="1"/>
        <v>3225</v>
      </c>
      <c r="L10" s="25">
        <f t="shared" si="2"/>
        <v>1.9299820466786355</v>
      </c>
      <c r="M10" s="26">
        <f t="shared" si="3"/>
        <v>3225</v>
      </c>
      <c r="N10" s="25">
        <f t="shared" si="4"/>
        <v>1.9299820466786355</v>
      </c>
      <c r="O10" s="27">
        <v>3120</v>
      </c>
      <c r="P10" s="28">
        <f t="shared" si="6"/>
        <v>105</v>
      </c>
      <c r="Q10" s="29">
        <f t="shared" si="5"/>
        <v>3.3653846153846152E-2</v>
      </c>
      <c r="R10" s="17"/>
    </row>
    <row r="11" spans="1:18" x14ac:dyDescent="0.25">
      <c r="A11" s="18" t="s">
        <v>29</v>
      </c>
      <c r="B11" s="19" t="s">
        <v>30</v>
      </c>
      <c r="C11" s="6" t="str">
        <f>IF(B11&lt;&gt;"",VLOOKUP($B11,'[1]WCS Occ &amp; Conc'!$A$8:$D$45,2,FALSE),"")</f>
        <v>1X1.5</v>
      </c>
      <c r="D11" s="20">
        <f>IF(C11&lt;&gt;"",VLOOKUP($B11,'[1]WCS Occ &amp; Conc'!$A$8:$D$45,4,FALSE),0)</f>
        <v>1077</v>
      </c>
      <c r="E11" s="21">
        <v>44679</v>
      </c>
      <c r="F11" s="21">
        <v>45074</v>
      </c>
      <c r="G11" s="22">
        <f t="shared" si="0"/>
        <v>12.986301369863012</v>
      </c>
      <c r="H11" s="23">
        <v>1910</v>
      </c>
      <c r="I11" s="23">
        <v>1910</v>
      </c>
      <c r="J11" s="23">
        <v>0</v>
      </c>
      <c r="K11" s="24">
        <f t="shared" si="1"/>
        <v>1910</v>
      </c>
      <c r="L11" s="25">
        <f t="shared" si="2"/>
        <v>1.7734447539461466</v>
      </c>
      <c r="M11" s="26">
        <f t="shared" si="3"/>
        <v>1762.92194092827</v>
      </c>
      <c r="N11" s="25">
        <f t="shared" si="4"/>
        <v>1.6368820250030363</v>
      </c>
      <c r="O11" s="27">
        <v>1910</v>
      </c>
      <c r="P11" s="28">
        <f t="shared" si="6"/>
        <v>0</v>
      </c>
      <c r="Q11" s="29">
        <f t="shared" si="5"/>
        <v>0</v>
      </c>
      <c r="R11" s="17"/>
    </row>
    <row r="12" spans="1:18" x14ac:dyDescent="0.25">
      <c r="A12" s="18" t="s">
        <v>31</v>
      </c>
      <c r="B12" s="19" t="s">
        <v>32</v>
      </c>
      <c r="C12" s="6" t="str">
        <f>IF(B12&lt;&gt;"",VLOOKUP($B12,'[1]WCS Occ &amp; Conc'!$A$8:$D$45,2,FALSE),"")</f>
        <v>2X2</v>
      </c>
      <c r="D12" s="20">
        <f>IF(C12&lt;&gt;"",VLOOKUP($B12,'[1]WCS Occ &amp; Conc'!$A$8:$D$45,4,FALSE),0)</f>
        <v>1453</v>
      </c>
      <c r="E12" s="21">
        <v>44632</v>
      </c>
      <c r="F12" s="21">
        <v>45181</v>
      </c>
      <c r="G12" s="22">
        <f t="shared" si="0"/>
        <v>18.049315068493151</v>
      </c>
      <c r="H12" s="23">
        <v>2742</v>
      </c>
      <c r="I12" s="23">
        <v>2742</v>
      </c>
      <c r="J12" s="23">
        <v>0</v>
      </c>
      <c r="K12" s="24">
        <f t="shared" si="1"/>
        <v>2742</v>
      </c>
      <c r="L12" s="25">
        <f t="shared" si="2"/>
        <v>1.887130075705437</v>
      </c>
      <c r="M12" s="26">
        <f t="shared" si="3"/>
        <v>2590.0828779599269</v>
      </c>
      <c r="N12" s="25">
        <f t="shared" si="4"/>
        <v>1.7825759655608582</v>
      </c>
      <c r="O12" s="27">
        <v>2692</v>
      </c>
      <c r="P12" s="28">
        <f t="shared" si="6"/>
        <v>50</v>
      </c>
      <c r="Q12" s="29">
        <f t="shared" si="5"/>
        <v>1.8573551263001486E-2</v>
      </c>
      <c r="R12" s="17"/>
    </row>
    <row r="13" spans="1:18" x14ac:dyDescent="0.25">
      <c r="A13" s="18" t="s">
        <v>33</v>
      </c>
      <c r="B13" s="19" t="s">
        <v>34</v>
      </c>
      <c r="C13" s="6" t="str">
        <f>IF(B13&lt;&gt;"",VLOOKUP($B13,'[1]WCS Occ &amp; Conc'!$A$8:$D$45,2,FALSE),"")</f>
        <v>3X2.5</v>
      </c>
      <c r="D13" s="20">
        <f>IF(C13&lt;&gt;"",VLOOKUP($B13,'[1]WCS Occ &amp; Conc'!$A$8:$D$45,4,FALSE),0)</f>
        <v>1912</v>
      </c>
      <c r="E13" s="21">
        <v>44614</v>
      </c>
      <c r="F13" s="21">
        <v>45008</v>
      </c>
      <c r="G13" s="22">
        <f t="shared" si="0"/>
        <v>12.953424657534246</v>
      </c>
      <c r="H13" s="23">
        <v>3909</v>
      </c>
      <c r="I13" s="23">
        <v>3909</v>
      </c>
      <c r="J13" s="23">
        <v>0</v>
      </c>
      <c r="K13" s="24">
        <f t="shared" si="1"/>
        <v>3909</v>
      </c>
      <c r="L13" s="25">
        <f t="shared" si="2"/>
        <v>2.0444560669456067</v>
      </c>
      <c r="M13" s="26">
        <f t="shared" si="3"/>
        <v>3607.2265228426395</v>
      </c>
      <c r="N13" s="25">
        <f t="shared" si="4"/>
        <v>1.886624750440711</v>
      </c>
      <c r="O13" s="27">
        <v>3231</v>
      </c>
      <c r="P13" s="28">
        <f t="shared" si="6"/>
        <v>678</v>
      </c>
      <c r="Q13" s="29">
        <f t="shared" si="5"/>
        <v>0.20984215413184773</v>
      </c>
      <c r="R13" s="17"/>
    </row>
    <row r="14" spans="1:18" x14ac:dyDescent="0.25">
      <c r="A14" s="18" t="s">
        <v>35</v>
      </c>
      <c r="B14" s="19" t="s">
        <v>28</v>
      </c>
      <c r="C14" s="6" t="str">
        <f>IF(B14&lt;&gt;"",VLOOKUP($B14,'[1]WCS Occ &amp; Conc'!$A$8:$D$45,2,FALSE),"")</f>
        <v>2X2.5</v>
      </c>
      <c r="D14" s="20">
        <f>IF(C14&lt;&gt;"",VLOOKUP($B14,'[1]WCS Occ &amp; Conc'!$A$8:$D$45,4,FALSE),0)</f>
        <v>1671</v>
      </c>
      <c r="E14" s="21">
        <v>44621</v>
      </c>
      <c r="F14" s="21">
        <v>45017</v>
      </c>
      <c r="G14" s="22">
        <f t="shared" si="0"/>
        <v>13.019178082191781</v>
      </c>
      <c r="H14" s="23">
        <v>3225</v>
      </c>
      <c r="I14" s="23">
        <v>3225</v>
      </c>
      <c r="J14" s="23">
        <v>0</v>
      </c>
      <c r="K14" s="24">
        <f t="shared" si="1"/>
        <v>3225</v>
      </c>
      <c r="L14" s="25">
        <f t="shared" si="2"/>
        <v>1.9299820466786355</v>
      </c>
      <c r="M14" s="26">
        <f t="shared" si="3"/>
        <v>2977.2885101010102</v>
      </c>
      <c r="N14" s="25">
        <f t="shared" si="4"/>
        <v>1.781740580551173</v>
      </c>
      <c r="O14" s="27">
        <v>3349</v>
      </c>
      <c r="P14" s="28">
        <f t="shared" si="6"/>
        <v>-124</v>
      </c>
      <c r="Q14" s="29">
        <f t="shared" si="5"/>
        <v>-3.7025977903851898E-2</v>
      </c>
      <c r="R14" s="17"/>
    </row>
    <row r="15" spans="1:18" x14ac:dyDescent="0.25">
      <c r="A15" s="18" t="s">
        <v>36</v>
      </c>
      <c r="B15" s="19" t="s">
        <v>30</v>
      </c>
      <c r="C15" s="6" t="str">
        <f>IF(B15&lt;&gt;"",VLOOKUP($B15,'[1]WCS Occ &amp; Conc'!$A$8:$D$45,2,FALSE),"")</f>
        <v>1X1.5</v>
      </c>
      <c r="D15" s="20">
        <f>IF(C15&lt;&gt;"",VLOOKUP($B15,'[1]WCS Occ &amp; Conc'!$A$8:$D$45,4,FALSE),0)</f>
        <v>1077</v>
      </c>
      <c r="E15" s="21">
        <v>44694</v>
      </c>
      <c r="F15" s="21">
        <v>45243</v>
      </c>
      <c r="G15" s="22">
        <f t="shared" si="0"/>
        <v>18.049315068493151</v>
      </c>
      <c r="H15" s="23">
        <v>1990</v>
      </c>
      <c r="I15" s="23">
        <v>1990</v>
      </c>
      <c r="J15" s="23">
        <v>0</v>
      </c>
      <c r="K15" s="24">
        <f t="shared" si="1"/>
        <v>1990</v>
      </c>
      <c r="L15" s="25">
        <f t="shared" si="2"/>
        <v>1.8477251624883937</v>
      </c>
      <c r="M15" s="26">
        <f t="shared" si="3"/>
        <v>1879.7465088038857</v>
      </c>
      <c r="N15" s="25">
        <f t="shared" si="4"/>
        <v>1.7453542328726888</v>
      </c>
      <c r="O15" s="27">
        <v>2010</v>
      </c>
      <c r="P15" s="28">
        <f t="shared" si="6"/>
        <v>-20</v>
      </c>
      <c r="Q15" s="29">
        <f t="shared" si="5"/>
        <v>-9.9502487562189053E-3</v>
      </c>
      <c r="R15" s="17"/>
    </row>
    <row r="16" spans="1:18" x14ac:dyDescent="0.25">
      <c r="A16" s="18" t="s">
        <v>37</v>
      </c>
      <c r="B16" s="19" t="s">
        <v>22</v>
      </c>
      <c r="C16" s="6" t="str">
        <f>IF(B16&lt;&gt;"",VLOOKUP($B16,'[1]WCS Occ &amp; Conc'!$A$8:$D$45,2,FALSE),"")</f>
        <v>1X1.5</v>
      </c>
      <c r="D16" s="20">
        <f>IF(C16&lt;&gt;"",VLOOKUP($B16,'[1]WCS Occ &amp; Conc'!$A$8:$D$45,4,FALSE),0)</f>
        <v>1248</v>
      </c>
      <c r="E16" s="21">
        <v>44665</v>
      </c>
      <c r="F16" s="21">
        <v>45030</v>
      </c>
      <c r="G16" s="22">
        <f t="shared" si="0"/>
        <v>12</v>
      </c>
      <c r="H16" s="23">
        <v>2360</v>
      </c>
      <c r="I16" s="23">
        <v>0</v>
      </c>
      <c r="J16" s="23">
        <v>0</v>
      </c>
      <c r="K16" s="24">
        <f t="shared" si="1"/>
        <v>2360</v>
      </c>
      <c r="L16" s="25">
        <f t="shared" si="2"/>
        <v>1.891025641025641</v>
      </c>
      <c r="M16" s="26">
        <f t="shared" si="3"/>
        <v>2360</v>
      </c>
      <c r="N16" s="25">
        <f t="shared" si="4"/>
        <v>1.891025641025641</v>
      </c>
      <c r="O16" s="27">
        <v>2191</v>
      </c>
      <c r="P16" s="28">
        <f t="shared" si="6"/>
        <v>169</v>
      </c>
      <c r="Q16" s="29">
        <f t="shared" si="5"/>
        <v>7.7133728890917394E-2</v>
      </c>
      <c r="R16" s="17"/>
    </row>
    <row r="17" spans="1:18" x14ac:dyDescent="0.25">
      <c r="A17" s="18" t="s">
        <v>38</v>
      </c>
      <c r="B17" s="19" t="s">
        <v>24</v>
      </c>
      <c r="C17" s="6" t="str">
        <f>IF(B17&lt;&gt;"",VLOOKUP($B17,'[1]WCS Occ &amp; Conc'!$A$8:$D$45,2,FALSE),"")</f>
        <v>1X1</v>
      </c>
      <c r="D17" s="20">
        <f>IF(C17&lt;&gt;"",VLOOKUP($B17,'[1]WCS Occ &amp; Conc'!$A$8:$D$45,4,FALSE),0)</f>
        <v>934</v>
      </c>
      <c r="E17" s="21">
        <v>44677</v>
      </c>
      <c r="F17" s="21">
        <v>45001</v>
      </c>
      <c r="G17" s="22">
        <f t="shared" si="0"/>
        <v>10.652054794520547</v>
      </c>
      <c r="H17" s="23">
        <v>1935</v>
      </c>
      <c r="I17" s="23">
        <v>1935</v>
      </c>
      <c r="J17" s="23">
        <v>0</v>
      </c>
      <c r="K17" s="24">
        <f t="shared" si="1"/>
        <v>1935</v>
      </c>
      <c r="L17" s="25">
        <f t="shared" si="2"/>
        <v>2.0717344753747322</v>
      </c>
      <c r="M17" s="26">
        <f t="shared" si="3"/>
        <v>1753.3449074074074</v>
      </c>
      <c r="N17" s="25">
        <f t="shared" si="4"/>
        <v>1.8772429415496867</v>
      </c>
      <c r="O17" s="27">
        <v>1616</v>
      </c>
      <c r="P17" s="28">
        <f t="shared" si="6"/>
        <v>319</v>
      </c>
      <c r="Q17" s="29">
        <f t="shared" si="5"/>
        <v>0.19740099009900991</v>
      </c>
      <c r="R17" s="17"/>
    </row>
    <row r="18" spans="1:18" x14ac:dyDescent="0.25">
      <c r="A18" s="18" t="s">
        <v>39</v>
      </c>
      <c r="B18" s="19" t="s">
        <v>30</v>
      </c>
      <c r="C18" s="6" t="str">
        <f>IF(B18&lt;&gt;"",VLOOKUP($B18,'[1]WCS Occ &amp; Conc'!$A$8:$D$45,2,FALSE),"")</f>
        <v>1X1.5</v>
      </c>
      <c r="D18" s="20">
        <f>IF(C18&lt;&gt;"",VLOOKUP($B18,'[1]WCS Occ &amp; Conc'!$A$8:$D$45,4,FALSE),0)</f>
        <v>1077</v>
      </c>
      <c r="E18" s="21">
        <v>44720</v>
      </c>
      <c r="F18" s="21">
        <v>45177</v>
      </c>
      <c r="G18" s="22">
        <f t="shared" si="0"/>
        <v>15.024657534246575</v>
      </c>
      <c r="H18" s="23">
        <v>1915</v>
      </c>
      <c r="I18" s="23">
        <v>1915</v>
      </c>
      <c r="J18" s="23">
        <v>0</v>
      </c>
      <c r="K18" s="24">
        <f t="shared" si="1"/>
        <v>1915</v>
      </c>
      <c r="L18" s="25">
        <f t="shared" si="2"/>
        <v>1.7780872794800371</v>
      </c>
      <c r="M18" s="26">
        <f t="shared" si="3"/>
        <v>1787.5428519328957</v>
      </c>
      <c r="N18" s="25">
        <f t="shared" si="4"/>
        <v>1.65974266660436</v>
      </c>
      <c r="O18" s="27">
        <v>1608</v>
      </c>
      <c r="P18" s="28">
        <f t="shared" si="6"/>
        <v>307</v>
      </c>
      <c r="Q18" s="29">
        <f t="shared" si="5"/>
        <v>0.19092039800995025</v>
      </c>
      <c r="R18" s="17"/>
    </row>
    <row r="19" spans="1:18" x14ac:dyDescent="0.25">
      <c r="A19" s="18" t="s">
        <v>40</v>
      </c>
      <c r="B19" s="19" t="s">
        <v>41</v>
      </c>
      <c r="C19" s="6" t="str">
        <f>IF(B19&lt;&gt;"",VLOOKUP($B19,'[1]WCS Occ &amp; Conc'!$A$8:$D$45,2,FALSE),"")</f>
        <v>2X2</v>
      </c>
      <c r="D19" s="20">
        <f>IF(C19&lt;&gt;"",VLOOKUP($B19,'[1]WCS Occ &amp; Conc'!$A$8:$D$45,4,FALSE),0)</f>
        <v>1466</v>
      </c>
      <c r="E19" s="21">
        <v>44688</v>
      </c>
      <c r="F19" s="21">
        <v>45084</v>
      </c>
      <c r="G19" s="22">
        <f t="shared" si="0"/>
        <v>13.019178082191781</v>
      </c>
      <c r="H19" s="23">
        <v>3477</v>
      </c>
      <c r="I19" s="23">
        <v>3477</v>
      </c>
      <c r="J19" s="23">
        <v>0</v>
      </c>
      <c r="K19" s="24">
        <f t="shared" si="1"/>
        <v>3477</v>
      </c>
      <c r="L19" s="25">
        <f t="shared" si="2"/>
        <v>2.3717598908594817</v>
      </c>
      <c r="M19" s="26">
        <f t="shared" si="3"/>
        <v>3209.9324494949492</v>
      </c>
      <c r="N19" s="25">
        <f t="shared" si="4"/>
        <v>2.1895855726432121</v>
      </c>
      <c r="O19" s="27">
        <v>3229</v>
      </c>
      <c r="P19" s="28">
        <f t="shared" si="6"/>
        <v>248</v>
      </c>
      <c r="Q19" s="29">
        <f t="shared" si="5"/>
        <v>7.6803964075565195E-2</v>
      </c>
      <c r="R19" s="17"/>
    </row>
    <row r="20" spans="1:18" x14ac:dyDescent="0.25">
      <c r="A20" s="18" t="s">
        <v>42</v>
      </c>
      <c r="B20" s="19" t="s">
        <v>30</v>
      </c>
      <c r="C20" s="6" t="str">
        <f>IF(B20&lt;&gt;"",VLOOKUP($B20,'[1]WCS Occ &amp; Conc'!$A$8:$D$45,2,FALSE),"")</f>
        <v>1X1.5</v>
      </c>
      <c r="D20" s="20">
        <f>IF(C20&lt;&gt;"",VLOOKUP($B20,'[1]WCS Occ &amp; Conc'!$A$8:$D$45,4,FALSE),0)</f>
        <v>1077</v>
      </c>
      <c r="E20" s="21">
        <v>44687</v>
      </c>
      <c r="F20" s="21">
        <v>45083</v>
      </c>
      <c r="G20" s="22">
        <f t="shared" si="0"/>
        <v>13.019178082191781</v>
      </c>
      <c r="H20" s="23">
        <v>1950</v>
      </c>
      <c r="I20" s="23">
        <v>1950</v>
      </c>
      <c r="J20" s="23">
        <v>0</v>
      </c>
      <c r="K20" s="24">
        <f t="shared" si="1"/>
        <v>1950</v>
      </c>
      <c r="L20" s="25">
        <f t="shared" si="2"/>
        <v>1.8105849582172702</v>
      </c>
      <c r="M20" s="26">
        <f t="shared" si="3"/>
        <v>1800.2209595959594</v>
      </c>
      <c r="N20" s="25">
        <f t="shared" si="4"/>
        <v>1.6715143543137969</v>
      </c>
      <c r="O20" s="27">
        <v>1650</v>
      </c>
      <c r="P20" s="28">
        <f t="shared" si="6"/>
        <v>300</v>
      </c>
      <c r="Q20" s="29">
        <f t="shared" si="5"/>
        <v>0.18181818181818182</v>
      </c>
      <c r="R20" s="17"/>
    </row>
    <row r="21" spans="1:18" x14ac:dyDescent="0.25">
      <c r="A21" s="18" t="s">
        <v>25</v>
      </c>
      <c r="B21" s="19" t="s">
        <v>26</v>
      </c>
      <c r="C21" s="6" t="str">
        <f>IF(B21&lt;&gt;"",VLOOKUP($B21,'[1]WCS Occ &amp; Conc'!$A$8:$D$45,2,FALSE),"")</f>
        <v>2X2.5</v>
      </c>
      <c r="D21" s="20">
        <f>IF(C21&lt;&gt;"",VLOOKUP($B21,'[1]WCS Occ &amp; Conc'!$A$8:$D$45,4,FALSE),0)</f>
        <v>1657</v>
      </c>
      <c r="E21" s="21">
        <v>44651</v>
      </c>
      <c r="F21" s="21">
        <v>45046</v>
      </c>
      <c r="G21" s="22">
        <f t="shared" si="0"/>
        <v>12.986301369863012</v>
      </c>
      <c r="H21" s="23">
        <v>3018</v>
      </c>
      <c r="I21" s="23">
        <v>3018</v>
      </c>
      <c r="J21" s="23">
        <v>0</v>
      </c>
      <c r="K21" s="24">
        <f t="shared" si="1"/>
        <v>3018</v>
      </c>
      <c r="L21" s="25">
        <f t="shared" si="2"/>
        <v>1.8213639106819552</v>
      </c>
      <c r="M21" s="26">
        <f t="shared" si="3"/>
        <v>2785.6012658227851</v>
      </c>
      <c r="N21" s="25">
        <f t="shared" si="4"/>
        <v>1.681111204479653</v>
      </c>
      <c r="O21" s="27">
        <f>3018-464</f>
        <v>2554</v>
      </c>
      <c r="P21" s="28">
        <f t="shared" si="6"/>
        <v>464</v>
      </c>
      <c r="Q21" s="29">
        <f t="shared" si="5"/>
        <v>0.1816758026624902</v>
      </c>
      <c r="R21" s="17"/>
    </row>
    <row r="22" spans="1:18" x14ac:dyDescent="0.25">
      <c r="A22" s="18" t="s">
        <v>43</v>
      </c>
      <c r="B22" s="19" t="s">
        <v>26</v>
      </c>
      <c r="C22" s="6" t="str">
        <f>IF(B22&lt;&gt;"",VLOOKUP($B22,'[1]WCS Occ &amp; Conc'!$A$8:$D$45,2,FALSE),"")</f>
        <v>2X2.5</v>
      </c>
      <c r="D22" s="20">
        <f>IF(C22&lt;&gt;"",VLOOKUP($B22,'[1]WCS Occ &amp; Conc'!$A$8:$D$45,4,FALSE),0)</f>
        <v>1657</v>
      </c>
      <c r="E22" s="21">
        <v>44680</v>
      </c>
      <c r="F22" s="21">
        <v>45075</v>
      </c>
      <c r="G22" s="22">
        <f t="shared" si="0"/>
        <v>12.986301369863012</v>
      </c>
      <c r="H22" s="23">
        <v>3098</v>
      </c>
      <c r="I22" s="23">
        <v>3098</v>
      </c>
      <c r="J22" s="23">
        <v>0</v>
      </c>
      <c r="K22" s="24">
        <f t="shared" si="1"/>
        <v>3098</v>
      </c>
      <c r="L22" s="25">
        <f t="shared" si="2"/>
        <v>1.8696439348219673</v>
      </c>
      <c r="M22" s="26">
        <f t="shared" si="3"/>
        <v>2859.4409282700426</v>
      </c>
      <c r="N22" s="25">
        <f t="shared" si="4"/>
        <v>1.7256734630477022</v>
      </c>
      <c r="O22" s="27">
        <f>3078-474</f>
        <v>2604</v>
      </c>
      <c r="P22" s="28">
        <f t="shared" si="6"/>
        <v>494</v>
      </c>
      <c r="Q22" s="29">
        <f t="shared" si="5"/>
        <v>0.18970814132104455</v>
      </c>
      <c r="R22" s="17"/>
    </row>
    <row r="23" spans="1:18" x14ac:dyDescent="0.25">
      <c r="A23" s="18" t="s">
        <v>44</v>
      </c>
      <c r="B23" s="19" t="s">
        <v>45</v>
      </c>
      <c r="C23" s="6" t="str">
        <f>IF(B23&lt;&gt;"",VLOOKUP($B23,'[1]WCS Occ &amp; Conc'!$A$8:$D$45,2,FALSE),"")</f>
        <v>1X1.5</v>
      </c>
      <c r="D23" s="20">
        <f>IF(C23&lt;&gt;"",VLOOKUP($B23,'[1]WCS Occ &amp; Conc'!$A$8:$D$45,4,FALSE),0)</f>
        <v>1292</v>
      </c>
      <c r="E23" s="21">
        <v>44669</v>
      </c>
      <c r="F23" s="21">
        <v>45064</v>
      </c>
      <c r="G23" s="22">
        <f t="shared" si="0"/>
        <v>12.986301369863012</v>
      </c>
      <c r="H23" s="23">
        <v>2750</v>
      </c>
      <c r="I23" s="23">
        <v>2750</v>
      </c>
      <c r="J23" s="23">
        <v>0</v>
      </c>
      <c r="K23" s="24">
        <f t="shared" si="1"/>
        <v>2750</v>
      </c>
      <c r="L23" s="25">
        <f t="shared" si="2"/>
        <v>2.1284829721362231</v>
      </c>
      <c r="M23" s="26">
        <f t="shared" si="3"/>
        <v>2538.2383966244724</v>
      </c>
      <c r="N23" s="25">
        <f t="shared" si="4"/>
        <v>1.964580802340923</v>
      </c>
      <c r="O23" s="27">
        <f>2680-412</f>
        <v>2268</v>
      </c>
      <c r="P23" s="28">
        <f t="shared" si="6"/>
        <v>482</v>
      </c>
      <c r="Q23" s="29">
        <f t="shared" si="5"/>
        <v>0.21252204585537918</v>
      </c>
      <c r="R23" s="17"/>
    </row>
    <row r="24" spans="1:18" x14ac:dyDescent="0.25">
      <c r="A24" s="18" t="s">
        <v>46</v>
      </c>
      <c r="B24" s="19" t="s">
        <v>45</v>
      </c>
      <c r="C24" s="6" t="str">
        <f>IF(B24&lt;&gt;"",VLOOKUP($B24,'[1]WCS Occ &amp; Conc'!$A$8:$D$45,2,FALSE),"")</f>
        <v>1X1.5</v>
      </c>
      <c r="D24" s="20">
        <f>IF(C24&lt;&gt;"",VLOOKUP($B24,'[1]WCS Occ &amp; Conc'!$A$8:$D$45,4,FALSE),0)</f>
        <v>1292</v>
      </c>
      <c r="E24" s="21">
        <v>44667</v>
      </c>
      <c r="F24" s="21">
        <v>45062</v>
      </c>
      <c r="G24" s="22">
        <f t="shared" si="0"/>
        <v>12.986301369863012</v>
      </c>
      <c r="H24" s="23">
        <v>2570</v>
      </c>
      <c r="I24" s="23">
        <v>2570</v>
      </c>
      <c r="J24" s="23">
        <v>0</v>
      </c>
      <c r="K24" s="24">
        <f t="shared" si="1"/>
        <v>2570</v>
      </c>
      <c r="L24" s="25">
        <f t="shared" si="2"/>
        <v>1.9891640866873066</v>
      </c>
      <c r="M24" s="26">
        <f t="shared" si="3"/>
        <v>2372.0991561181436</v>
      </c>
      <c r="N24" s="25">
        <f t="shared" si="4"/>
        <v>1.8359900589149718</v>
      </c>
      <c r="O24" s="27">
        <v>2120</v>
      </c>
      <c r="P24" s="28">
        <f t="shared" si="6"/>
        <v>450</v>
      </c>
      <c r="Q24" s="29">
        <f t="shared" si="5"/>
        <v>0.21226415094339623</v>
      </c>
      <c r="R24" s="17"/>
    </row>
    <row r="25" spans="1:18" x14ac:dyDescent="0.25">
      <c r="A25" s="18" t="s">
        <v>47</v>
      </c>
      <c r="B25" s="19" t="s">
        <v>48</v>
      </c>
      <c r="C25" s="6" t="str">
        <f>IF(B25&lt;&gt;"",VLOOKUP($B25,'[1]WCS Occ &amp; Conc'!$A$8:$D$45,2,FALSE),"")</f>
        <v>2X2</v>
      </c>
      <c r="D25" s="20">
        <f>IF(C25&lt;&gt;"",VLOOKUP($B25,'[1]WCS Occ &amp; Conc'!$A$8:$D$45,4,FALSE),0)</f>
        <v>1408</v>
      </c>
      <c r="E25" s="21">
        <v>44694</v>
      </c>
      <c r="F25" s="21">
        <v>45059</v>
      </c>
      <c r="G25" s="22">
        <f t="shared" si="0"/>
        <v>12</v>
      </c>
      <c r="H25" s="23">
        <v>2515</v>
      </c>
      <c r="I25" s="23">
        <v>2515</v>
      </c>
      <c r="J25" s="23">
        <v>0</v>
      </c>
      <c r="K25" s="24">
        <f t="shared" si="1"/>
        <v>2515</v>
      </c>
      <c r="L25" s="25">
        <f t="shared" si="2"/>
        <v>1.7862215909090908</v>
      </c>
      <c r="M25" s="26">
        <f t="shared" si="3"/>
        <v>2305.4166666666665</v>
      </c>
      <c r="N25" s="25">
        <f t="shared" si="4"/>
        <v>1.6373697916666665</v>
      </c>
      <c r="O25" s="27">
        <v>2188</v>
      </c>
      <c r="P25" s="28">
        <f t="shared" si="6"/>
        <v>327</v>
      </c>
      <c r="Q25" s="29">
        <f t="shared" si="5"/>
        <v>0.14945155393053017</v>
      </c>
      <c r="R25" s="17"/>
    </row>
    <row r="26" spans="1:18" x14ac:dyDescent="0.25">
      <c r="A26" s="18" t="s">
        <v>49</v>
      </c>
      <c r="B26" s="19" t="s">
        <v>28</v>
      </c>
      <c r="C26" s="6" t="str">
        <f>IF(B26&lt;&gt;"",VLOOKUP($B26,'[1]WCS Occ &amp; Conc'!$A$8:$D$45,2,FALSE),"")</f>
        <v>2X2.5</v>
      </c>
      <c r="D26" s="20">
        <f>IF(C26&lt;&gt;"",VLOOKUP($B26,'[1]WCS Occ &amp; Conc'!$A$8:$D$45,4,FALSE),0)</f>
        <v>1671</v>
      </c>
      <c r="E26" s="21">
        <v>44641</v>
      </c>
      <c r="F26" s="21">
        <v>45037</v>
      </c>
      <c r="G26" s="22">
        <f t="shared" si="0"/>
        <v>13.019178082191781</v>
      </c>
      <c r="H26" s="23">
        <v>3255</v>
      </c>
      <c r="I26" s="23">
        <v>3255</v>
      </c>
      <c r="J26" s="23">
        <v>0</v>
      </c>
      <c r="K26" s="24">
        <f t="shared" si="1"/>
        <v>3255</v>
      </c>
      <c r="L26" s="25">
        <f t="shared" si="2"/>
        <v>1.947935368043088</v>
      </c>
      <c r="M26" s="26">
        <f t="shared" si="3"/>
        <v>3004.9842171717173</v>
      </c>
      <c r="N26" s="25">
        <f t="shared" si="4"/>
        <v>1.7983149115330446</v>
      </c>
      <c r="O26" s="27">
        <v>3255</v>
      </c>
      <c r="P26" s="28">
        <f t="shared" si="6"/>
        <v>0</v>
      </c>
      <c r="Q26" s="29">
        <f t="shared" si="5"/>
        <v>0</v>
      </c>
      <c r="R26" s="17"/>
    </row>
    <row r="27" spans="1:18" x14ac:dyDescent="0.25">
      <c r="A27" s="18" t="s">
        <v>50</v>
      </c>
      <c r="B27" s="19" t="s">
        <v>28</v>
      </c>
      <c r="C27" s="6" t="str">
        <f>IF(B27&lt;&gt;"",VLOOKUP($B27,'[1]WCS Occ &amp; Conc'!$A$8:$D$45,2,FALSE),"")</f>
        <v>2X2.5</v>
      </c>
      <c r="D27" s="20">
        <f>IF(C27&lt;&gt;"",VLOOKUP($B27,'[1]WCS Occ &amp; Conc'!$A$8:$D$45,4,FALSE),0)</f>
        <v>1671</v>
      </c>
      <c r="E27" s="21">
        <v>44652</v>
      </c>
      <c r="F27" s="21">
        <v>45047</v>
      </c>
      <c r="G27" s="22">
        <f t="shared" si="0"/>
        <v>12.986301369863012</v>
      </c>
      <c r="H27" s="23">
        <v>3235</v>
      </c>
      <c r="I27" s="23">
        <v>3235</v>
      </c>
      <c r="J27" s="23">
        <v>0</v>
      </c>
      <c r="K27" s="24">
        <f t="shared" si="1"/>
        <v>3235</v>
      </c>
      <c r="L27" s="25">
        <f t="shared" si="2"/>
        <v>1.935966487133453</v>
      </c>
      <c r="M27" s="26">
        <f t="shared" si="3"/>
        <v>2985.8913502109704</v>
      </c>
      <c r="N27" s="25">
        <f t="shared" si="4"/>
        <v>1.7868888989892102</v>
      </c>
      <c r="O27" s="27">
        <v>3130</v>
      </c>
      <c r="P27" s="28">
        <f t="shared" si="6"/>
        <v>105</v>
      </c>
      <c r="Q27" s="29">
        <f t="shared" si="5"/>
        <v>3.3546325878594248E-2</v>
      </c>
      <c r="R27" s="17"/>
    </row>
    <row r="28" spans="1:18" x14ac:dyDescent="0.25">
      <c r="A28" s="18" t="s">
        <v>31</v>
      </c>
      <c r="B28" s="19" t="s">
        <v>32</v>
      </c>
      <c r="C28" s="6" t="str">
        <f>IF(B28&lt;&gt;"",VLOOKUP($B28,'[1]WCS Occ &amp; Conc'!$A$8:$D$45,2,FALSE),"")</f>
        <v>2X2</v>
      </c>
      <c r="D28" s="20">
        <f>IF(C28&lt;&gt;"",VLOOKUP($B28,'[1]WCS Occ &amp; Conc'!$A$8:$D$45,4,FALSE),0)</f>
        <v>1453</v>
      </c>
      <c r="E28" s="21">
        <v>44655</v>
      </c>
      <c r="F28" s="21">
        <v>44838</v>
      </c>
      <c r="G28" s="22">
        <f t="shared" si="0"/>
        <v>6.0164383561643833</v>
      </c>
      <c r="H28" s="23">
        <v>3242</v>
      </c>
      <c r="I28" s="23">
        <v>0</v>
      </c>
      <c r="J28" s="23">
        <v>0</v>
      </c>
      <c r="K28" s="24">
        <f t="shared" si="1"/>
        <v>3242</v>
      </c>
      <c r="L28" s="25">
        <f t="shared" si="2"/>
        <v>2.2312456985547144</v>
      </c>
      <c r="M28" s="26">
        <f t="shared" si="3"/>
        <v>3242</v>
      </c>
      <c r="N28" s="25">
        <f t="shared" si="4"/>
        <v>2.2312456985547144</v>
      </c>
      <c r="O28" s="27">
        <v>2692</v>
      </c>
      <c r="P28" s="28">
        <f t="shared" si="6"/>
        <v>550</v>
      </c>
      <c r="Q28" s="29">
        <f t="shared" si="5"/>
        <v>0.20430906389301634</v>
      </c>
      <c r="R28" s="17"/>
    </row>
    <row r="29" spans="1:18" x14ac:dyDescent="0.25">
      <c r="A29" s="18" t="s">
        <v>51</v>
      </c>
      <c r="B29" s="19" t="s">
        <v>26</v>
      </c>
      <c r="C29" s="6" t="str">
        <f>IF(B29&lt;&gt;"",VLOOKUP($B29,'[1]WCS Occ &amp; Conc'!$A$8:$D$45,2,FALSE),"")</f>
        <v>2X2.5</v>
      </c>
      <c r="D29" s="20">
        <f>IF(C29&lt;&gt;"",VLOOKUP($B29,'[1]WCS Occ &amp; Conc'!$A$8:$D$45,4,FALSE),0)</f>
        <v>1657</v>
      </c>
      <c r="E29" s="21">
        <v>44682</v>
      </c>
      <c r="F29" s="21">
        <v>45076</v>
      </c>
      <c r="G29" s="22">
        <f t="shared" si="0"/>
        <v>12.953424657534246</v>
      </c>
      <c r="H29" s="23">
        <v>2803</v>
      </c>
      <c r="I29" s="23">
        <v>2803</v>
      </c>
      <c r="J29" s="23">
        <v>0</v>
      </c>
      <c r="K29" s="24">
        <f t="shared" si="1"/>
        <v>2803</v>
      </c>
      <c r="L29" s="25">
        <f t="shared" si="2"/>
        <v>1.691611345805673</v>
      </c>
      <c r="M29" s="26">
        <f t="shared" si="3"/>
        <v>2586.6093485617598</v>
      </c>
      <c r="N29" s="25">
        <f t="shared" si="4"/>
        <v>1.5610195223667833</v>
      </c>
      <c r="O29" s="27">
        <v>2190</v>
      </c>
      <c r="P29" s="28">
        <f t="shared" si="6"/>
        <v>613</v>
      </c>
      <c r="Q29" s="29">
        <f t="shared" si="5"/>
        <v>0.27990867579908674</v>
      </c>
      <c r="R29" s="17"/>
    </row>
    <row r="30" spans="1:18" x14ac:dyDescent="0.25">
      <c r="A30" s="18" t="s">
        <v>52</v>
      </c>
      <c r="B30" s="19" t="s">
        <v>53</v>
      </c>
      <c r="C30" s="6" t="str">
        <f>IF(B30&lt;&gt;"",VLOOKUP($B30,'[1]WCS Occ &amp; Conc'!$A$8:$D$45,2,FALSE),"")</f>
        <v>2X2</v>
      </c>
      <c r="D30" s="20">
        <f>IF(C30&lt;&gt;"",VLOOKUP($B30,'[1]WCS Occ &amp; Conc'!$A$8:$D$45,4,FALSE),0)</f>
        <v>1423</v>
      </c>
      <c r="E30" s="21">
        <v>44657</v>
      </c>
      <c r="F30" s="21">
        <v>45052</v>
      </c>
      <c r="G30" s="22">
        <f t="shared" si="0"/>
        <v>12.986301369863012</v>
      </c>
      <c r="H30" s="23">
        <v>3338</v>
      </c>
      <c r="I30" s="23">
        <v>3338</v>
      </c>
      <c r="J30" s="23">
        <v>0</v>
      </c>
      <c r="K30" s="24">
        <f t="shared" si="1"/>
        <v>3338</v>
      </c>
      <c r="L30" s="25">
        <f t="shared" si="2"/>
        <v>2.3457484188334505</v>
      </c>
      <c r="M30" s="26">
        <f t="shared" si="3"/>
        <v>3080.9599156118143</v>
      </c>
      <c r="N30" s="25">
        <f t="shared" si="4"/>
        <v>2.1651158929106216</v>
      </c>
      <c r="O30" s="27">
        <v>3338</v>
      </c>
      <c r="P30" s="28">
        <f t="shared" si="6"/>
        <v>0</v>
      </c>
      <c r="Q30" s="29">
        <f t="shared" si="5"/>
        <v>0</v>
      </c>
      <c r="R30" s="17"/>
    </row>
    <row r="31" spans="1:18" x14ac:dyDescent="0.25">
      <c r="A31" s="18" t="s">
        <v>54</v>
      </c>
      <c r="B31" s="19" t="s">
        <v>55</v>
      </c>
      <c r="C31" s="6" t="str">
        <f>IF(B31&lt;&gt;"",VLOOKUP($B31,'[1]WCS Occ &amp; Conc'!$A$8:$D$45,2,FALSE),"")</f>
        <v>3X3</v>
      </c>
      <c r="D31" s="20">
        <f>IF(C31&lt;&gt;"",VLOOKUP($B31,'[1]WCS Occ &amp; Conc'!$A$8:$D$45,4,FALSE),0)</f>
        <v>2046</v>
      </c>
      <c r="E31" s="21">
        <v>44708</v>
      </c>
      <c r="F31" s="21">
        <v>44831</v>
      </c>
      <c r="G31" s="22">
        <f t="shared" si="0"/>
        <v>4.043835616438356</v>
      </c>
      <c r="H31" s="23">
        <v>5106</v>
      </c>
      <c r="I31" s="23">
        <v>0</v>
      </c>
      <c r="J31" s="23">
        <v>0</v>
      </c>
      <c r="K31" s="24">
        <f t="shared" si="1"/>
        <v>5106</v>
      </c>
      <c r="L31" s="25">
        <f t="shared" si="2"/>
        <v>2.4956011730205279</v>
      </c>
      <c r="M31" s="26">
        <f t="shared" si="3"/>
        <v>5106</v>
      </c>
      <c r="N31" s="25">
        <f t="shared" si="4"/>
        <v>2.4956011730205279</v>
      </c>
      <c r="O31" s="27">
        <v>4906</v>
      </c>
      <c r="P31" s="28">
        <f t="shared" si="6"/>
        <v>200</v>
      </c>
      <c r="Q31" s="29">
        <f t="shared" si="5"/>
        <v>4.0766408479412965E-2</v>
      </c>
      <c r="R31" s="17"/>
    </row>
    <row r="32" spans="1:18" x14ac:dyDescent="0.25">
      <c r="A32" s="18" t="s">
        <v>56</v>
      </c>
      <c r="B32" s="19" t="s">
        <v>32</v>
      </c>
      <c r="C32" s="6" t="str">
        <f>IF(B32&lt;&gt;"",VLOOKUP($B32,'[1]WCS Occ &amp; Conc'!$A$8:$D$45,2,FALSE),"")</f>
        <v>2X2</v>
      </c>
      <c r="D32" s="20">
        <f>IF(C32&lt;&gt;"",VLOOKUP($B32,'[1]WCS Occ &amp; Conc'!$A$8:$D$45,4,FALSE),0)</f>
        <v>1453</v>
      </c>
      <c r="E32" s="21">
        <v>44730</v>
      </c>
      <c r="F32" s="21">
        <v>45125</v>
      </c>
      <c r="G32" s="22">
        <f t="shared" si="0"/>
        <v>12.986301369863012</v>
      </c>
      <c r="H32" s="23">
        <v>2937</v>
      </c>
      <c r="I32" s="23">
        <v>2937</v>
      </c>
      <c r="J32" s="23">
        <v>0</v>
      </c>
      <c r="K32" s="24">
        <f t="shared" si="1"/>
        <v>2937</v>
      </c>
      <c r="L32" s="25">
        <f t="shared" si="2"/>
        <v>2.0213351686166554</v>
      </c>
      <c r="M32" s="26">
        <f t="shared" si="3"/>
        <v>2710.8386075949365</v>
      </c>
      <c r="N32" s="25">
        <f t="shared" si="4"/>
        <v>1.8656838317927986</v>
      </c>
      <c r="O32" s="27">
        <v>3025</v>
      </c>
      <c r="P32" s="28">
        <f t="shared" si="6"/>
        <v>-88</v>
      </c>
      <c r="Q32" s="29">
        <f t="shared" si="5"/>
        <v>-2.9090909090909091E-2</v>
      </c>
      <c r="R32" s="17"/>
    </row>
    <row r="33" spans="1:18" x14ac:dyDescent="0.25">
      <c r="A33" s="18" t="s">
        <v>57</v>
      </c>
      <c r="B33" s="19" t="s">
        <v>58</v>
      </c>
      <c r="C33" s="6" t="str">
        <f>IF(B33&lt;&gt;"",VLOOKUP($B33,'[1]WCS Occ &amp; Conc'!$A$8:$D$45,2,FALSE),"")</f>
        <v>3X3</v>
      </c>
      <c r="D33" s="20">
        <f>IF(C33&lt;&gt;"",VLOOKUP($B33,'[1]WCS Occ &amp; Conc'!$A$8:$D$45,4,FALSE),0)</f>
        <v>2324</v>
      </c>
      <c r="E33" s="21">
        <v>44701</v>
      </c>
      <c r="F33" s="21">
        <v>44824</v>
      </c>
      <c r="G33" s="22">
        <f t="shared" si="0"/>
        <v>4.043835616438356</v>
      </c>
      <c r="H33" s="23">
        <v>4890</v>
      </c>
      <c r="I33" s="23">
        <v>0</v>
      </c>
      <c r="J33" s="23">
        <v>0</v>
      </c>
      <c r="K33" s="24">
        <f t="shared" si="1"/>
        <v>4890</v>
      </c>
      <c r="L33" s="25">
        <f t="shared" si="2"/>
        <v>2.1041308089500861</v>
      </c>
      <c r="M33" s="26">
        <f t="shared" si="3"/>
        <v>4890</v>
      </c>
      <c r="N33" s="25">
        <f t="shared" si="4"/>
        <v>2.1041308089500861</v>
      </c>
      <c r="O33" s="27">
        <v>5225</v>
      </c>
      <c r="P33" s="28">
        <f t="shared" si="6"/>
        <v>-335</v>
      </c>
      <c r="Q33" s="29">
        <f t="shared" si="5"/>
        <v>-6.4114832535885166E-2</v>
      </c>
      <c r="R33" s="17"/>
    </row>
    <row r="34" spans="1:18" x14ac:dyDescent="0.25">
      <c r="A34" s="18" t="s">
        <v>59</v>
      </c>
      <c r="B34" s="19" t="s">
        <v>34</v>
      </c>
      <c r="C34" s="6" t="str">
        <f>IF(B34&lt;&gt;"",VLOOKUP($B34,'[1]WCS Occ &amp; Conc'!$A$8:$D$45,2,FALSE),"")</f>
        <v>3X2.5</v>
      </c>
      <c r="D34" s="20">
        <f>IF(C34&lt;&gt;"",VLOOKUP($B34,'[1]WCS Occ &amp; Conc'!$A$8:$D$45,4,FALSE),0)</f>
        <v>1912</v>
      </c>
      <c r="E34" s="21">
        <v>44687</v>
      </c>
      <c r="F34" s="21">
        <v>45083</v>
      </c>
      <c r="G34" s="22">
        <f t="shared" si="0"/>
        <v>13.019178082191781</v>
      </c>
      <c r="H34" s="23">
        <v>3929</v>
      </c>
      <c r="I34" s="23">
        <v>3929</v>
      </c>
      <c r="J34" s="23">
        <v>0</v>
      </c>
      <c r="K34" s="24">
        <f t="shared" si="1"/>
        <v>3929</v>
      </c>
      <c r="L34" s="25">
        <f t="shared" si="2"/>
        <v>2.0549163179916317</v>
      </c>
      <c r="M34" s="26">
        <f t="shared" si="3"/>
        <v>3627.2144360269363</v>
      </c>
      <c r="N34" s="25">
        <f t="shared" si="4"/>
        <v>1.897078679930406</v>
      </c>
      <c r="O34" s="27">
        <f>3849-592</f>
        <v>3257</v>
      </c>
      <c r="P34" s="28">
        <f t="shared" si="6"/>
        <v>672</v>
      </c>
      <c r="Q34" s="29">
        <f t="shared" si="5"/>
        <v>0.20632483880871968</v>
      </c>
      <c r="R34" s="17"/>
    </row>
    <row r="35" spans="1:18" x14ac:dyDescent="0.25">
      <c r="A35" s="18" t="s">
        <v>60</v>
      </c>
      <c r="B35" s="19" t="s">
        <v>41</v>
      </c>
      <c r="C35" s="6" t="str">
        <f>IF(B35&lt;&gt;"",VLOOKUP($B35,'[1]WCS Occ &amp; Conc'!$A$8:$D$45,2,FALSE),"")</f>
        <v>2X2</v>
      </c>
      <c r="D35" s="20">
        <f>IF(C35&lt;&gt;"",VLOOKUP($B35,'[1]WCS Occ &amp; Conc'!$A$8:$D$45,4,FALSE),0)</f>
        <v>1466</v>
      </c>
      <c r="E35" s="21">
        <v>44679</v>
      </c>
      <c r="F35" s="21">
        <v>45074</v>
      </c>
      <c r="G35" s="22">
        <f t="shared" si="0"/>
        <v>12.986301369863012</v>
      </c>
      <c r="H35" s="23">
        <v>3672</v>
      </c>
      <c r="I35" s="23">
        <v>3672</v>
      </c>
      <c r="J35" s="23">
        <v>0</v>
      </c>
      <c r="K35" s="24">
        <f t="shared" si="1"/>
        <v>3672</v>
      </c>
      <c r="L35" s="25">
        <f t="shared" si="2"/>
        <v>2.5047748976807638</v>
      </c>
      <c r="M35" s="26">
        <f t="shared" si="3"/>
        <v>3389.2405063291139</v>
      </c>
      <c r="N35" s="25">
        <f t="shared" si="4"/>
        <v>2.3118966618888908</v>
      </c>
      <c r="O35" s="27">
        <f>3617-556</f>
        <v>3061</v>
      </c>
      <c r="P35" s="28">
        <f t="shared" si="6"/>
        <v>611</v>
      </c>
      <c r="Q35" s="29">
        <f t="shared" si="5"/>
        <v>0.19960797125122509</v>
      </c>
      <c r="R35" s="17"/>
    </row>
    <row r="36" spans="1:18" x14ac:dyDescent="0.25">
      <c r="A36" s="18" t="s">
        <v>61</v>
      </c>
      <c r="B36" s="19" t="s">
        <v>32</v>
      </c>
      <c r="C36" s="6" t="str">
        <f>IF(B36&lt;&gt;"",VLOOKUP($B36,'[1]WCS Occ &amp; Conc'!$A$8:$D$45,2,FALSE),"")</f>
        <v>2X2</v>
      </c>
      <c r="D36" s="20">
        <f>IF(C36&lt;&gt;"",VLOOKUP($B36,'[1]WCS Occ &amp; Conc'!$A$8:$D$45,4,FALSE),0)</f>
        <v>1453</v>
      </c>
      <c r="E36" s="21">
        <v>44701</v>
      </c>
      <c r="F36" s="21">
        <v>45097</v>
      </c>
      <c r="G36" s="22">
        <f t="shared" si="0"/>
        <v>13.019178082191781</v>
      </c>
      <c r="H36" s="23">
        <v>2597</v>
      </c>
      <c r="I36" s="23">
        <v>2597</v>
      </c>
      <c r="J36" s="23">
        <v>0</v>
      </c>
      <c r="K36" s="24">
        <f t="shared" si="1"/>
        <v>2597</v>
      </c>
      <c r="L36" s="25">
        <f t="shared" si="2"/>
        <v>1.7873365450791465</v>
      </c>
      <c r="M36" s="26">
        <f t="shared" si="3"/>
        <v>2397.5250420875423</v>
      </c>
      <c r="N36" s="25">
        <f t="shared" si="4"/>
        <v>1.6500516463093891</v>
      </c>
      <c r="O36" s="27">
        <v>2347</v>
      </c>
      <c r="P36" s="28">
        <f t="shared" si="6"/>
        <v>250</v>
      </c>
      <c r="Q36" s="29">
        <f t="shared" si="5"/>
        <v>0.10651896037494674</v>
      </c>
      <c r="R36" s="17"/>
    </row>
    <row r="37" spans="1:18" x14ac:dyDescent="0.25">
      <c r="A37" s="18" t="s">
        <v>62</v>
      </c>
      <c r="B37" s="19" t="s">
        <v>24</v>
      </c>
      <c r="C37" s="6" t="str">
        <f>IF(B37&lt;&gt;"",VLOOKUP($B37,'[1]WCS Occ &amp; Conc'!$A$8:$D$45,2,FALSE),"")</f>
        <v>1X1</v>
      </c>
      <c r="D37" s="20">
        <f>IF(C37&lt;&gt;"",VLOOKUP($B37,'[1]WCS Occ &amp; Conc'!$A$8:$D$45,4,FALSE),0)</f>
        <v>934</v>
      </c>
      <c r="E37" s="21">
        <v>44722</v>
      </c>
      <c r="F37" s="21">
        <v>45117</v>
      </c>
      <c r="G37" s="22">
        <f t="shared" si="0"/>
        <v>12.986301369863012</v>
      </c>
      <c r="H37" s="23">
        <v>2070</v>
      </c>
      <c r="I37" s="23">
        <v>2070</v>
      </c>
      <c r="J37" s="23">
        <v>0</v>
      </c>
      <c r="K37" s="24">
        <f t="shared" si="1"/>
        <v>2070</v>
      </c>
      <c r="L37" s="25">
        <f t="shared" si="2"/>
        <v>2.21627408993576</v>
      </c>
      <c r="M37" s="26">
        <f t="shared" si="3"/>
        <v>1910.6012658227849</v>
      </c>
      <c r="N37" s="25">
        <f t="shared" si="4"/>
        <v>2.0456116336432384</v>
      </c>
      <c r="O37" s="27">
        <v>1840</v>
      </c>
      <c r="P37" s="28">
        <f t="shared" si="6"/>
        <v>230</v>
      </c>
      <c r="Q37" s="29">
        <f t="shared" si="5"/>
        <v>0.125</v>
      </c>
      <c r="R37" s="17"/>
    </row>
    <row r="38" spans="1:18" x14ac:dyDescent="0.25">
      <c r="A38" s="18" t="s">
        <v>63</v>
      </c>
      <c r="B38" s="19" t="s">
        <v>53</v>
      </c>
      <c r="C38" s="6" t="str">
        <f>IF(B38&lt;&gt;"",VLOOKUP($B38,'[1]WCS Occ &amp; Conc'!$A$8:$D$45,2,FALSE),"")</f>
        <v>2X2</v>
      </c>
      <c r="D38" s="20">
        <f>IF(C38&lt;&gt;"",VLOOKUP($B38,'[1]WCS Occ &amp; Conc'!$A$8:$D$45,4,FALSE),0)</f>
        <v>1423</v>
      </c>
      <c r="E38" s="21">
        <v>44723</v>
      </c>
      <c r="F38" s="21">
        <v>45118</v>
      </c>
      <c r="G38" s="22">
        <f t="shared" si="0"/>
        <v>12.986301369863012</v>
      </c>
      <c r="H38" s="23">
        <v>3343</v>
      </c>
      <c r="I38" s="23">
        <v>3343</v>
      </c>
      <c r="J38" s="23">
        <v>0</v>
      </c>
      <c r="K38" s="24">
        <f t="shared" si="1"/>
        <v>3343</v>
      </c>
      <c r="L38" s="25">
        <f t="shared" si="2"/>
        <v>2.3492621222768797</v>
      </c>
      <c r="M38" s="26">
        <f t="shared" si="3"/>
        <v>3085.5748945147679</v>
      </c>
      <c r="N38" s="25">
        <f t="shared" si="4"/>
        <v>2.168359026363154</v>
      </c>
      <c r="O38" s="27">
        <v>3193</v>
      </c>
      <c r="P38" s="28">
        <f t="shared" si="6"/>
        <v>150</v>
      </c>
      <c r="Q38" s="29">
        <f t="shared" si="5"/>
        <v>4.6977763858440338E-2</v>
      </c>
      <c r="R38" s="17"/>
    </row>
    <row r="39" spans="1:18" x14ac:dyDescent="0.25">
      <c r="A39" s="18" t="s">
        <v>64</v>
      </c>
      <c r="B39" s="19" t="s">
        <v>65</v>
      </c>
      <c r="C39" s="6" t="str">
        <f>IF(B39&lt;&gt;"",VLOOKUP($B39,'[1]WCS Occ &amp; Conc'!$A$8:$D$45,2,FALSE),"")</f>
        <v>1X1.5</v>
      </c>
      <c r="D39" s="20">
        <f>IF(C39&lt;&gt;"",VLOOKUP($B39,'[1]WCS Occ &amp; Conc'!$A$8:$D$45,4,FALSE),0)</f>
        <v>1542</v>
      </c>
      <c r="E39" s="21">
        <v>44743</v>
      </c>
      <c r="F39" s="21">
        <v>45138</v>
      </c>
      <c r="G39" s="22">
        <f t="shared" si="0"/>
        <v>12.986301369863012</v>
      </c>
      <c r="H39" s="23">
        <v>2765</v>
      </c>
      <c r="I39" s="23">
        <v>2765</v>
      </c>
      <c r="J39" s="23">
        <v>0</v>
      </c>
      <c r="K39" s="24">
        <f t="shared" si="1"/>
        <v>2765</v>
      </c>
      <c r="L39" s="25">
        <f t="shared" si="2"/>
        <v>1.7931258106355383</v>
      </c>
      <c r="M39" s="26">
        <f t="shared" si="3"/>
        <v>2552.0833333333335</v>
      </c>
      <c r="N39" s="25">
        <f t="shared" si="4"/>
        <v>1.6550475572849115</v>
      </c>
      <c r="O39" s="27">
        <f>3015-250</f>
        <v>2765</v>
      </c>
      <c r="P39" s="28">
        <f t="shared" si="6"/>
        <v>0</v>
      </c>
      <c r="Q39" s="29">
        <f t="shared" si="5"/>
        <v>0</v>
      </c>
      <c r="R39" s="17"/>
    </row>
    <row r="40" spans="1:18" x14ac:dyDescent="0.25">
      <c r="A40" s="18" t="s">
        <v>66</v>
      </c>
      <c r="B40" s="19" t="s">
        <v>30</v>
      </c>
      <c r="C40" s="6" t="str">
        <f>IF(B40&lt;&gt;"",VLOOKUP($B40,'[1]WCS Occ &amp; Conc'!$A$8:$D$45,2,FALSE),"")</f>
        <v>1X1.5</v>
      </c>
      <c r="D40" s="20">
        <f>IF(C40&lt;&gt;"",VLOOKUP($B40,'[1]WCS Occ &amp; Conc'!$A$8:$D$45,4,FALSE),0)</f>
        <v>1077</v>
      </c>
      <c r="E40" s="21">
        <v>44747</v>
      </c>
      <c r="F40" s="21">
        <v>45112</v>
      </c>
      <c r="G40" s="22">
        <f t="shared" si="0"/>
        <v>12</v>
      </c>
      <c r="H40" s="23">
        <v>2015</v>
      </c>
      <c r="I40" s="23">
        <v>0</v>
      </c>
      <c r="J40" s="23">
        <v>0</v>
      </c>
      <c r="K40" s="24">
        <f t="shared" si="1"/>
        <v>2015</v>
      </c>
      <c r="L40" s="25">
        <f t="shared" si="2"/>
        <v>1.8709377901578459</v>
      </c>
      <c r="M40" s="26">
        <f t="shared" si="3"/>
        <v>2015</v>
      </c>
      <c r="N40" s="25">
        <f t="shared" si="4"/>
        <v>1.8709377901578459</v>
      </c>
      <c r="O40" s="27">
        <v>2015</v>
      </c>
      <c r="P40" s="28">
        <f t="shared" si="6"/>
        <v>0</v>
      </c>
      <c r="Q40" s="29">
        <f t="shared" si="5"/>
        <v>0</v>
      </c>
      <c r="R40" s="17"/>
    </row>
    <row r="41" spans="1:18" ht="15.75" thickBot="1" x14ac:dyDescent="0.3">
      <c r="A41" s="18" t="s">
        <v>60</v>
      </c>
      <c r="B41" s="19" t="s">
        <v>41</v>
      </c>
      <c r="C41" s="6" t="str">
        <f>IF(B41&lt;&gt;"",VLOOKUP($B41,'[1]WCS Occ &amp; Conc'!$A$8:$D$45,2,FALSE),"")</f>
        <v>2X2</v>
      </c>
      <c r="D41" s="20">
        <f>IF(C41&lt;&gt;"",VLOOKUP($B41,'[1]WCS Occ &amp; Conc'!$A$8:$D$45,4,FALSE),0)</f>
        <v>1466</v>
      </c>
      <c r="E41" s="21">
        <v>44704</v>
      </c>
      <c r="F41" s="21">
        <v>45100</v>
      </c>
      <c r="G41" s="22">
        <f>IF(F41-E41&gt;0,((F41-E41)/(365/12)),0)</f>
        <v>13.019178082191781</v>
      </c>
      <c r="H41" s="23">
        <v>3672</v>
      </c>
      <c r="I41" s="23">
        <v>0</v>
      </c>
      <c r="J41" s="23">
        <v>0</v>
      </c>
      <c r="K41" s="24">
        <f>IF(B41&gt;0,H41-J41,0)</f>
        <v>3672</v>
      </c>
      <c r="L41" s="25">
        <f>IF(ISERR(K41/D41),0,K41/D41)</f>
        <v>2.5047748976807638</v>
      </c>
      <c r="M41" s="26">
        <f>IF(AND(B41&gt;0,G41&gt;0,H41&gt;0),((G41-I41/H41)*K41/G41),0)</f>
        <v>3672</v>
      </c>
      <c r="N41" s="25">
        <f>IF(ISERR(M41/D41),0,M41/D41)</f>
        <v>2.5047748976807638</v>
      </c>
      <c r="O41" s="27">
        <v>3061</v>
      </c>
      <c r="P41" s="28">
        <f t="shared" si="6"/>
        <v>611</v>
      </c>
      <c r="Q41" s="29">
        <f>IF(ISERR(P41/O41),0,P41/O41)</f>
        <v>0.19960797125122509</v>
      </c>
      <c r="R41" s="17"/>
    </row>
    <row r="42" spans="1:18" ht="15.75" thickBot="1" x14ac:dyDescent="0.3">
      <c r="A42" s="31" t="s">
        <v>67</v>
      </c>
      <c r="B42" s="32"/>
      <c r="C42" s="33">
        <f>COUNTA(A7:A41)</f>
        <v>35</v>
      </c>
      <c r="D42" s="34">
        <f>IF($C42&gt;0,(SUM(D7:D41)/C42),0)</f>
        <v>1450.8285714285714</v>
      </c>
      <c r="E42" s="34"/>
      <c r="F42" s="34"/>
      <c r="G42" s="34">
        <f>IF($C42&gt;0,(SUM(G7:G41)/$C42),0)</f>
        <v>12.45181996086105</v>
      </c>
      <c r="H42" s="35">
        <f>IF($C42&gt;0,(SUM(H7:H41)/$C42),0)</f>
        <v>2928.6</v>
      </c>
      <c r="I42" s="35">
        <f>IF($C42&gt;0,(SUM(I7:I41)/$C42),0)</f>
        <v>2142.0857142857144</v>
      </c>
      <c r="J42" s="35">
        <f>IF($C42&gt;0,(SUM(J7:J41)/$C42),0)</f>
        <v>0</v>
      </c>
      <c r="K42" s="35">
        <f>IF($C42&gt;0,(SUM(K7:K41)/$C42),0)</f>
        <v>2928.6</v>
      </c>
      <c r="L42" s="36">
        <f>IF(ISERR(K42/D42),"",K42/D42)</f>
        <v>2.0185706689773331</v>
      </c>
      <c r="M42" s="35">
        <f>IF($C42&gt;0,(SUM(M7:M41)/$C42),0)</f>
        <v>2765.8419302425114</v>
      </c>
      <c r="N42" s="37">
        <f>IF(ISERR(M42/D42),"",M42/D42)</f>
        <v>1.9063878287970992</v>
      </c>
      <c r="O42" s="35">
        <f>IF($C42&gt;0,(SUM(O7:O41)/$C42),0)</f>
        <v>2676.8571428571427</v>
      </c>
      <c r="P42" s="35">
        <f>IF($C42&gt;0,(SUM(P7:P41)/$C42),0)</f>
        <v>251.74285714285713</v>
      </c>
      <c r="Q42" s="38">
        <f>IF(ISERR(P42/O42),"",P42/O42)</f>
        <v>9.4044188280499527E-2</v>
      </c>
      <c r="R42" s="39"/>
    </row>
    <row r="43" spans="1:18" x14ac:dyDescent="0.25">
      <c r="A43" s="3"/>
      <c r="B43" s="3"/>
      <c r="C43" s="3"/>
      <c r="D43" s="40"/>
      <c r="E43" s="41"/>
      <c r="F43" s="41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1:18" ht="15.75" x14ac:dyDescent="0.25">
      <c r="A44" s="9" t="s">
        <v>68</v>
      </c>
      <c r="B44" s="9"/>
      <c r="C44" s="10"/>
      <c r="D44" s="10"/>
      <c r="E44" s="11"/>
      <c r="F44" s="11"/>
      <c r="G44" s="11"/>
      <c r="H44" s="10"/>
      <c r="I44" s="10"/>
      <c r="J44" s="10"/>
      <c r="K44" s="13" t="s">
        <v>3</v>
      </c>
      <c r="L44" s="13"/>
      <c r="M44" s="13"/>
      <c r="N44" s="13"/>
      <c r="O44" s="12"/>
      <c r="P44" s="13" t="s">
        <v>4</v>
      </c>
      <c r="Q44" s="13"/>
      <c r="R44" s="3"/>
    </row>
    <row r="45" spans="1:18" ht="48" thickBot="1" x14ac:dyDescent="0.3">
      <c r="A45" s="14" t="s">
        <v>5</v>
      </c>
      <c r="B45" s="14" t="s">
        <v>6</v>
      </c>
      <c r="C45" s="14" t="s">
        <v>7</v>
      </c>
      <c r="D45" s="14" t="s">
        <v>8</v>
      </c>
      <c r="E45" s="14" t="s">
        <v>9</v>
      </c>
      <c r="F45" s="14" t="s">
        <v>10</v>
      </c>
      <c r="G45" s="14" t="s">
        <v>11</v>
      </c>
      <c r="H45" s="14" t="s">
        <v>12</v>
      </c>
      <c r="I45" s="14" t="s">
        <v>13</v>
      </c>
      <c r="J45" s="14" t="s">
        <v>14</v>
      </c>
      <c r="K45" s="15" t="s">
        <v>15</v>
      </c>
      <c r="L45" s="15" t="s">
        <v>16</v>
      </c>
      <c r="M45" s="15" t="s">
        <v>17</v>
      </c>
      <c r="N45" s="15" t="s">
        <v>16</v>
      </c>
      <c r="O45" s="16" t="s">
        <v>18</v>
      </c>
      <c r="P45" s="15" t="s">
        <v>19</v>
      </c>
      <c r="Q45" s="15" t="s">
        <v>20</v>
      </c>
      <c r="R45" s="17"/>
    </row>
    <row r="46" spans="1:18" x14ac:dyDescent="0.25">
      <c r="A46" s="18" t="s">
        <v>69</v>
      </c>
      <c r="B46" s="19" t="s">
        <v>32</v>
      </c>
      <c r="C46" s="6" t="str">
        <f>IF(B46&lt;&gt;"",VLOOKUP($B46,'[1]WCS Occ &amp; Conc'!$A$8:$D$45,2,FALSE),"")</f>
        <v>2X2</v>
      </c>
      <c r="D46" s="20">
        <f>IF(C46&lt;&gt;"",VLOOKUP($B46,'[1]WCS Occ &amp; Conc'!$A$8:$D$45,4,FALSE),0)</f>
        <v>1453</v>
      </c>
      <c r="E46" s="21">
        <v>44491</v>
      </c>
      <c r="F46" s="21">
        <v>44887</v>
      </c>
      <c r="G46" s="22">
        <f t="shared" ref="G46:G80" si="7">IF(F46-E46&gt;0,((F46-E46)/(365/12)),0)</f>
        <v>13.019178082191781</v>
      </c>
      <c r="H46" s="42">
        <v>2617</v>
      </c>
      <c r="I46" s="42">
        <v>2617</v>
      </c>
      <c r="J46" s="42">
        <v>0</v>
      </c>
      <c r="K46" s="24">
        <f t="shared" ref="K46:K80" si="8">IF(B46&gt;0,H46-J46,0)</f>
        <v>2617</v>
      </c>
      <c r="L46" s="25">
        <f t="shared" ref="L46:L80" si="9">IF(ISERR(K46/D46),0,K46/D46)</f>
        <v>1.8011011699931176</v>
      </c>
      <c r="M46" s="24">
        <f t="shared" ref="M46:M80" si="10">IF(AND(B46&gt;0,G46&gt;0,H46&gt;0),((G46-I46/H46)*K46/G46),0)</f>
        <v>2415.9888468013469</v>
      </c>
      <c r="N46" s="25">
        <f t="shared" ref="N46:N80" si="11">IF(ISERR(M46/D46),0,M46/D46)</f>
        <v>1.6627590136279056</v>
      </c>
      <c r="O46" s="27">
        <v>2367</v>
      </c>
      <c r="P46" s="28">
        <f>IF(G46&gt;0,K46-O46,0)</f>
        <v>250</v>
      </c>
      <c r="Q46" s="29">
        <f t="shared" ref="Q46:Q80" si="12">IF(ISERR(P46/O46),0,P46/O46)</f>
        <v>0.10561892691170258</v>
      </c>
      <c r="R46" s="30"/>
    </row>
    <row r="47" spans="1:18" x14ac:dyDescent="0.25">
      <c r="A47" s="43" t="s">
        <v>70</v>
      </c>
      <c r="B47" s="44" t="s">
        <v>71</v>
      </c>
      <c r="C47" s="6" t="str">
        <f>IF(B47&lt;&gt;"",VLOOKUP($B47,'[1]WCS Occ &amp; Conc'!$A$8:$D$45,2,FALSE),"")</f>
        <v>2X2</v>
      </c>
      <c r="D47" s="20">
        <f>IF(C47&lt;&gt;"",VLOOKUP($B47,'[1]WCS Occ &amp; Conc'!$A$8:$D$45,4,FALSE),0)</f>
        <v>1590</v>
      </c>
      <c r="E47" s="45">
        <v>44491</v>
      </c>
      <c r="F47" s="45">
        <v>44887</v>
      </c>
      <c r="G47" s="22">
        <f t="shared" si="7"/>
        <v>13.019178082191781</v>
      </c>
      <c r="H47" s="23">
        <v>3799</v>
      </c>
      <c r="I47" s="23">
        <v>3799</v>
      </c>
      <c r="J47" s="23">
        <v>0</v>
      </c>
      <c r="K47" s="24">
        <f t="shared" si="8"/>
        <v>3799</v>
      </c>
      <c r="L47" s="25">
        <f t="shared" si="9"/>
        <v>2.389308176100629</v>
      </c>
      <c r="M47" s="24">
        <f t="shared" si="10"/>
        <v>3507.1997053872055</v>
      </c>
      <c r="N47" s="25">
        <f t="shared" si="11"/>
        <v>2.205785978230947</v>
      </c>
      <c r="O47" s="46">
        <v>3943</v>
      </c>
      <c r="P47" s="28">
        <f t="shared" ref="P47:P81" si="13">IF(G47&gt;0,K47-O47,0)</f>
        <v>-144</v>
      </c>
      <c r="Q47" s="29">
        <f t="shared" si="12"/>
        <v>-3.652041592695917E-2</v>
      </c>
      <c r="R47" s="17"/>
    </row>
    <row r="48" spans="1:18" x14ac:dyDescent="0.25">
      <c r="A48" s="18" t="s">
        <v>72</v>
      </c>
      <c r="B48" s="19" t="s">
        <v>26</v>
      </c>
      <c r="C48" s="6" t="str">
        <f>IF(B48&lt;&gt;"",VLOOKUP($B48,'[1]WCS Occ &amp; Conc'!$A$8:$D$45,2,FALSE),"")</f>
        <v>2X2.5</v>
      </c>
      <c r="D48" s="20">
        <f>IF(C48&lt;&gt;"",VLOOKUP($B48,'[1]WCS Occ &amp; Conc'!$A$8:$D$45,4,FALSE),0)</f>
        <v>1657</v>
      </c>
      <c r="E48" s="21">
        <v>44498</v>
      </c>
      <c r="F48" s="21">
        <v>44894</v>
      </c>
      <c r="G48" s="22">
        <f t="shared" si="7"/>
        <v>13.019178082191781</v>
      </c>
      <c r="H48" s="42">
        <v>2988</v>
      </c>
      <c r="I48" s="42">
        <v>2988</v>
      </c>
      <c r="J48" s="42">
        <v>0</v>
      </c>
      <c r="K48" s="24">
        <f t="shared" si="8"/>
        <v>2988</v>
      </c>
      <c r="L48" s="25">
        <f t="shared" si="9"/>
        <v>1.8032589016294509</v>
      </c>
      <c r="M48" s="24">
        <f t="shared" si="10"/>
        <v>2758.4924242424245</v>
      </c>
      <c r="N48" s="25">
        <f t="shared" si="11"/>
        <v>1.6647510104058083</v>
      </c>
      <c r="O48" s="27">
        <v>2973</v>
      </c>
      <c r="P48" s="28">
        <f t="shared" si="13"/>
        <v>15</v>
      </c>
      <c r="Q48" s="29">
        <f t="shared" si="12"/>
        <v>5.0454086781029266E-3</v>
      </c>
      <c r="R48" s="17"/>
    </row>
    <row r="49" spans="1:18" x14ac:dyDescent="0.25">
      <c r="A49" s="43" t="s">
        <v>73</v>
      </c>
      <c r="B49" s="44" t="s">
        <v>71</v>
      </c>
      <c r="C49" s="6" t="str">
        <f>IF(B49&lt;&gt;"",VLOOKUP($B49,'[1]WCS Occ &amp; Conc'!$A$8:$D$45,2,FALSE),"")</f>
        <v>2X2</v>
      </c>
      <c r="D49" s="20">
        <f>IF(C49&lt;&gt;"",VLOOKUP($B49,'[1]WCS Occ &amp; Conc'!$A$8:$D$45,4,FALSE),0)</f>
        <v>1590</v>
      </c>
      <c r="E49" s="45">
        <v>44560</v>
      </c>
      <c r="F49" s="45">
        <v>44956</v>
      </c>
      <c r="G49" s="22">
        <f t="shared" si="7"/>
        <v>13.019178082191781</v>
      </c>
      <c r="H49" s="42">
        <v>3654</v>
      </c>
      <c r="I49" s="42">
        <v>3654</v>
      </c>
      <c r="J49" s="42">
        <v>0</v>
      </c>
      <c r="K49" s="24">
        <f t="shared" si="8"/>
        <v>3654</v>
      </c>
      <c r="L49" s="25">
        <f t="shared" si="9"/>
        <v>2.29811320754717</v>
      </c>
      <c r="M49" s="24">
        <f t="shared" si="10"/>
        <v>3373.337121212121</v>
      </c>
      <c r="N49" s="25">
        <f t="shared" si="11"/>
        <v>2.121595673718315</v>
      </c>
      <c r="O49" s="46">
        <v>3334</v>
      </c>
      <c r="P49" s="28">
        <f t="shared" si="13"/>
        <v>320</v>
      </c>
      <c r="Q49" s="29">
        <f t="shared" si="12"/>
        <v>9.5980803839232159E-2</v>
      </c>
      <c r="R49" s="17"/>
    </row>
    <row r="50" spans="1:18" x14ac:dyDescent="0.25">
      <c r="A50" s="18" t="s">
        <v>74</v>
      </c>
      <c r="B50" s="19" t="s">
        <v>24</v>
      </c>
      <c r="C50" s="6" t="str">
        <f>IF(B50&lt;&gt;"",VLOOKUP($B50,'[1]WCS Occ &amp; Conc'!$A$8:$D$45,2,FALSE),"")</f>
        <v>1X1</v>
      </c>
      <c r="D50" s="20">
        <f>IF(C50&lt;&gt;"",VLOOKUP($B50,'[1]WCS Occ &amp; Conc'!$A$8:$D$45,4,FALSE),0)</f>
        <v>934</v>
      </c>
      <c r="E50" s="21">
        <v>44568</v>
      </c>
      <c r="F50" s="21">
        <v>44749</v>
      </c>
      <c r="G50" s="22">
        <f t="shared" si="7"/>
        <v>5.9506849315068493</v>
      </c>
      <c r="H50" s="23">
        <v>2390</v>
      </c>
      <c r="I50" s="23">
        <v>0</v>
      </c>
      <c r="J50" s="23">
        <v>0</v>
      </c>
      <c r="K50" s="24">
        <f t="shared" si="8"/>
        <v>2390</v>
      </c>
      <c r="L50" s="25">
        <f t="shared" si="9"/>
        <v>2.5588865096359741</v>
      </c>
      <c r="M50" s="24">
        <f t="shared" si="10"/>
        <v>2390</v>
      </c>
      <c r="N50" s="25">
        <f t="shared" si="11"/>
        <v>2.5588865096359741</v>
      </c>
      <c r="O50" s="46">
        <v>1890</v>
      </c>
      <c r="P50" s="28">
        <f t="shared" si="13"/>
        <v>500</v>
      </c>
      <c r="Q50" s="29">
        <f t="shared" si="12"/>
        <v>0.26455026455026454</v>
      </c>
      <c r="R50" s="17"/>
    </row>
    <row r="51" spans="1:18" x14ac:dyDescent="0.25">
      <c r="A51" s="18" t="s">
        <v>75</v>
      </c>
      <c r="B51" s="19" t="s">
        <v>65</v>
      </c>
      <c r="C51" s="6" t="str">
        <f>IF(B51&lt;&gt;"",VLOOKUP($B51,'[1]WCS Occ &amp; Conc'!$A$8:$D$45,2,FALSE),"")</f>
        <v>1X1.5</v>
      </c>
      <c r="D51" s="20">
        <f>IF(C51&lt;&gt;"",VLOOKUP($B51,'[1]WCS Occ &amp; Conc'!$A$8:$D$45,4,FALSE),0)</f>
        <v>1542</v>
      </c>
      <c r="E51" s="21">
        <v>44565</v>
      </c>
      <c r="F51" s="21">
        <v>44961</v>
      </c>
      <c r="G51" s="22">
        <f t="shared" si="7"/>
        <v>13.019178082191781</v>
      </c>
      <c r="H51" s="23">
        <v>2790</v>
      </c>
      <c r="I51" s="23">
        <v>2790</v>
      </c>
      <c r="J51" s="23">
        <v>0</v>
      </c>
      <c r="K51" s="24">
        <f t="shared" si="8"/>
        <v>2790</v>
      </c>
      <c r="L51" s="25">
        <f t="shared" si="9"/>
        <v>1.8093385214007782</v>
      </c>
      <c r="M51" s="24">
        <f t="shared" si="10"/>
        <v>2575.7007575757575</v>
      </c>
      <c r="N51" s="25">
        <f t="shared" si="11"/>
        <v>1.6703636560154069</v>
      </c>
      <c r="O51" s="46">
        <v>2700</v>
      </c>
      <c r="P51" s="28">
        <f t="shared" si="13"/>
        <v>90</v>
      </c>
      <c r="Q51" s="29">
        <f t="shared" si="12"/>
        <v>3.3333333333333333E-2</v>
      </c>
      <c r="R51" s="17"/>
    </row>
    <row r="52" spans="1:18" x14ac:dyDescent="0.25">
      <c r="A52" s="18" t="s">
        <v>76</v>
      </c>
      <c r="B52" s="19" t="s">
        <v>30</v>
      </c>
      <c r="C52" s="6" t="str">
        <f>IF(B52&lt;&gt;"",VLOOKUP($B52,'[1]WCS Occ &amp; Conc'!$A$8:$D$45,2,FALSE),"")</f>
        <v>1X1.5</v>
      </c>
      <c r="D52" s="20">
        <f>IF(C52&lt;&gt;"",VLOOKUP($B52,'[1]WCS Occ &amp; Conc'!$A$8:$D$45,4,FALSE),0)</f>
        <v>1077</v>
      </c>
      <c r="E52" s="21">
        <v>44577</v>
      </c>
      <c r="F52" s="21">
        <v>44973</v>
      </c>
      <c r="G52" s="22">
        <f t="shared" si="7"/>
        <v>13.019178082191781</v>
      </c>
      <c r="H52" s="23">
        <v>1970</v>
      </c>
      <c r="I52" s="23">
        <v>1970</v>
      </c>
      <c r="J52" s="23">
        <v>0</v>
      </c>
      <c r="K52" s="24">
        <f t="shared" si="8"/>
        <v>1970</v>
      </c>
      <c r="L52" s="25">
        <f t="shared" si="9"/>
        <v>1.8291550603528319</v>
      </c>
      <c r="M52" s="24">
        <f t="shared" si="10"/>
        <v>1818.6847643097642</v>
      </c>
      <c r="N52" s="25">
        <f t="shared" si="11"/>
        <v>1.6886580912811182</v>
      </c>
      <c r="O52" s="46">
        <v>1970</v>
      </c>
      <c r="P52" s="28">
        <f t="shared" si="13"/>
        <v>0</v>
      </c>
      <c r="Q52" s="29">
        <f t="shared" si="12"/>
        <v>0</v>
      </c>
      <c r="R52" s="17"/>
    </row>
    <row r="53" spans="1:18" x14ac:dyDescent="0.25">
      <c r="A53" s="18" t="s">
        <v>77</v>
      </c>
      <c r="B53" s="19" t="s">
        <v>30</v>
      </c>
      <c r="C53" s="6" t="str">
        <f>IF(B53&lt;&gt;"",VLOOKUP($B53,'[1]WCS Occ &amp; Conc'!$A$8:$D$45,2,FALSE),"")</f>
        <v>1X1.5</v>
      </c>
      <c r="D53" s="20">
        <f>IF(C53&lt;&gt;"",VLOOKUP($B53,'[1]WCS Occ &amp; Conc'!$A$8:$D$45,4,FALSE),0)</f>
        <v>1077</v>
      </c>
      <c r="E53" s="21">
        <v>44575</v>
      </c>
      <c r="F53" s="21">
        <v>44971</v>
      </c>
      <c r="G53" s="22">
        <f t="shared" si="7"/>
        <v>13.019178082191781</v>
      </c>
      <c r="H53" s="23">
        <v>1860</v>
      </c>
      <c r="I53" s="23">
        <v>1860</v>
      </c>
      <c r="J53" s="23">
        <v>0</v>
      </c>
      <c r="K53" s="24">
        <f t="shared" si="8"/>
        <v>1860</v>
      </c>
      <c r="L53" s="25">
        <f t="shared" si="9"/>
        <v>1.7270194986072422</v>
      </c>
      <c r="M53" s="24">
        <f t="shared" si="10"/>
        <v>1717.1338383838386</v>
      </c>
      <c r="N53" s="25">
        <f t="shared" si="11"/>
        <v>1.5943675379608528</v>
      </c>
      <c r="O53" s="46">
        <v>1800</v>
      </c>
      <c r="P53" s="28">
        <f t="shared" si="13"/>
        <v>60</v>
      </c>
      <c r="Q53" s="29">
        <f t="shared" si="12"/>
        <v>3.3333333333333333E-2</v>
      </c>
      <c r="R53" s="17"/>
    </row>
    <row r="54" spans="1:18" x14ac:dyDescent="0.25">
      <c r="A54" s="18" t="s">
        <v>78</v>
      </c>
      <c r="B54" s="19" t="s">
        <v>79</v>
      </c>
      <c r="C54" s="6" t="str">
        <f>IF(B54&lt;&gt;"",VLOOKUP($B54,'[1]WCS Occ &amp; Conc'!$A$8:$D$45,2,FALSE),"")</f>
        <v>2X2</v>
      </c>
      <c r="D54" s="20">
        <f>IF(C54&lt;&gt;"",VLOOKUP($B54,'[1]WCS Occ &amp; Conc'!$A$8:$D$45,4,FALSE),0)</f>
        <v>1436</v>
      </c>
      <c r="E54" s="21">
        <v>44575</v>
      </c>
      <c r="F54" s="21">
        <v>44971</v>
      </c>
      <c r="G54" s="22">
        <f t="shared" si="7"/>
        <v>13.019178082191781</v>
      </c>
      <c r="H54" s="23">
        <v>2910</v>
      </c>
      <c r="I54" s="23">
        <v>2910</v>
      </c>
      <c r="J54" s="23">
        <v>0</v>
      </c>
      <c r="K54" s="24">
        <f t="shared" si="8"/>
        <v>2910</v>
      </c>
      <c r="L54" s="25">
        <f t="shared" si="9"/>
        <v>2.0264623955431755</v>
      </c>
      <c r="M54" s="24">
        <f t="shared" si="10"/>
        <v>2686.4835858585861</v>
      </c>
      <c r="N54" s="25">
        <f t="shared" si="11"/>
        <v>1.870810296558904</v>
      </c>
      <c r="O54" s="46">
        <v>2890</v>
      </c>
      <c r="P54" s="28">
        <f t="shared" si="13"/>
        <v>20</v>
      </c>
      <c r="Q54" s="29">
        <f t="shared" si="12"/>
        <v>6.920415224913495E-3</v>
      </c>
      <c r="R54" s="17"/>
    </row>
    <row r="55" spans="1:18" x14ac:dyDescent="0.25">
      <c r="A55" s="18" t="s">
        <v>80</v>
      </c>
      <c r="B55" s="19" t="s">
        <v>45</v>
      </c>
      <c r="C55" s="6" t="str">
        <f>IF(B55&lt;&gt;"",VLOOKUP($B55,'[1]WCS Occ &amp; Conc'!$A$8:$D$45,2,FALSE),"")</f>
        <v>1X1.5</v>
      </c>
      <c r="D55" s="20">
        <f>IF(C55&lt;&gt;"",VLOOKUP($B55,'[1]WCS Occ &amp; Conc'!$A$8:$D$45,4,FALSE),0)</f>
        <v>1292</v>
      </c>
      <c r="E55" s="21">
        <v>44576</v>
      </c>
      <c r="F55" s="21">
        <v>44972</v>
      </c>
      <c r="G55" s="22">
        <f t="shared" si="7"/>
        <v>13.019178082191781</v>
      </c>
      <c r="H55" s="23">
        <v>2630</v>
      </c>
      <c r="I55" s="23">
        <v>2630</v>
      </c>
      <c r="J55" s="23">
        <v>0</v>
      </c>
      <c r="K55" s="24">
        <f t="shared" si="8"/>
        <v>2630</v>
      </c>
      <c r="L55" s="25">
        <f t="shared" si="9"/>
        <v>2.0356037151702786</v>
      </c>
      <c r="M55" s="24">
        <f t="shared" si="10"/>
        <v>2427.9903198653201</v>
      </c>
      <c r="N55" s="25">
        <f t="shared" si="11"/>
        <v>1.8792494735799692</v>
      </c>
      <c r="O55" s="46">
        <v>2700</v>
      </c>
      <c r="P55" s="28">
        <f t="shared" si="13"/>
        <v>-70</v>
      </c>
      <c r="Q55" s="29">
        <f t="shared" si="12"/>
        <v>-2.5925925925925925E-2</v>
      </c>
      <c r="R55" s="17"/>
    </row>
    <row r="56" spans="1:18" x14ac:dyDescent="0.25">
      <c r="A56" s="18" t="s">
        <v>81</v>
      </c>
      <c r="B56" s="19" t="s">
        <v>30</v>
      </c>
      <c r="C56" s="6" t="str">
        <f>IF(B56&lt;&gt;"",VLOOKUP($B56,'[1]WCS Occ &amp; Conc'!$A$8:$D$45,2,FALSE),"")</f>
        <v>1X1.5</v>
      </c>
      <c r="D56" s="20">
        <f>IF(C56&lt;&gt;"",VLOOKUP($B56,'[1]WCS Occ &amp; Conc'!$A$8:$D$45,4,FALSE),0)</f>
        <v>1077</v>
      </c>
      <c r="E56" s="21">
        <v>44582</v>
      </c>
      <c r="F56" s="21">
        <v>44978</v>
      </c>
      <c r="G56" s="22">
        <f t="shared" si="7"/>
        <v>13.019178082191781</v>
      </c>
      <c r="H56" s="23">
        <v>1910</v>
      </c>
      <c r="I56" s="23">
        <v>0</v>
      </c>
      <c r="J56" s="23">
        <v>0</v>
      </c>
      <c r="K56" s="24">
        <f t="shared" si="8"/>
        <v>1910</v>
      </c>
      <c r="L56" s="25">
        <f t="shared" si="9"/>
        <v>1.7734447539461466</v>
      </c>
      <c r="M56" s="24">
        <f t="shared" si="10"/>
        <v>1909.9999999999998</v>
      </c>
      <c r="N56" s="25">
        <f t="shared" si="11"/>
        <v>1.7734447539461464</v>
      </c>
      <c r="O56" s="46">
        <v>1900</v>
      </c>
      <c r="P56" s="28">
        <f t="shared" si="13"/>
        <v>10</v>
      </c>
      <c r="Q56" s="29">
        <f t="shared" si="12"/>
        <v>5.263157894736842E-3</v>
      </c>
      <c r="R56" s="17"/>
    </row>
    <row r="57" spans="1:18" x14ac:dyDescent="0.25">
      <c r="A57" s="18" t="s">
        <v>82</v>
      </c>
      <c r="B57" s="19" t="s">
        <v>30</v>
      </c>
      <c r="C57" s="6" t="str">
        <f>IF(B57&lt;&gt;"",VLOOKUP($B57,'[1]WCS Occ &amp; Conc'!$A$8:$D$45,2,FALSE),"")</f>
        <v>1X1.5</v>
      </c>
      <c r="D57" s="20">
        <f>IF(C57&lt;&gt;"",VLOOKUP($B57,'[1]WCS Occ &amp; Conc'!$A$8:$D$45,4,FALSE),0)</f>
        <v>1077</v>
      </c>
      <c r="E57" s="21">
        <v>44583</v>
      </c>
      <c r="F57" s="21">
        <v>45129</v>
      </c>
      <c r="G57" s="22">
        <f t="shared" si="7"/>
        <v>17.950684931506849</v>
      </c>
      <c r="H57" s="23">
        <v>1910</v>
      </c>
      <c r="I57" s="23">
        <v>0</v>
      </c>
      <c r="J57" s="23">
        <v>0</v>
      </c>
      <c r="K57" s="24">
        <f t="shared" si="8"/>
        <v>1910</v>
      </c>
      <c r="L57" s="25">
        <f t="shared" si="9"/>
        <v>1.7734447539461466</v>
      </c>
      <c r="M57" s="24">
        <f t="shared" si="10"/>
        <v>1910.0000000000002</v>
      </c>
      <c r="N57" s="25">
        <f t="shared" si="11"/>
        <v>1.7734447539461469</v>
      </c>
      <c r="O57" s="46">
        <v>1608</v>
      </c>
      <c r="P57" s="28">
        <f t="shared" si="13"/>
        <v>302</v>
      </c>
      <c r="Q57" s="29">
        <f t="shared" si="12"/>
        <v>0.18781094527363185</v>
      </c>
      <c r="R57" s="17"/>
    </row>
    <row r="58" spans="1:18" x14ac:dyDescent="0.25">
      <c r="A58" s="18" t="s">
        <v>83</v>
      </c>
      <c r="B58" s="19" t="s">
        <v>26</v>
      </c>
      <c r="C58" s="6" t="str">
        <f>IF(B58&lt;&gt;"",VLOOKUP($B58,'[1]WCS Occ &amp; Conc'!$A$8:$D$45,2,FALSE),"")</f>
        <v>2X2.5</v>
      </c>
      <c r="D58" s="20">
        <f>IF(C58&lt;&gt;"",VLOOKUP($B58,'[1]WCS Occ &amp; Conc'!$A$8:$D$45,4,FALSE),0)</f>
        <v>1657</v>
      </c>
      <c r="E58" s="21">
        <v>44581</v>
      </c>
      <c r="F58" s="21">
        <v>45127</v>
      </c>
      <c r="G58" s="22">
        <f t="shared" si="7"/>
        <v>17.950684931506849</v>
      </c>
      <c r="H58" s="23">
        <v>2808</v>
      </c>
      <c r="I58" s="23">
        <v>0</v>
      </c>
      <c r="J58" s="23">
        <v>0</v>
      </c>
      <c r="K58" s="24">
        <f t="shared" si="8"/>
        <v>2808</v>
      </c>
      <c r="L58" s="25">
        <f t="shared" si="9"/>
        <v>1.6946288473144238</v>
      </c>
      <c r="M58" s="24">
        <f t="shared" si="10"/>
        <v>2808</v>
      </c>
      <c r="N58" s="25">
        <f t="shared" si="11"/>
        <v>1.6946288473144238</v>
      </c>
      <c r="O58" s="46">
        <v>2808</v>
      </c>
      <c r="P58" s="28">
        <f t="shared" si="13"/>
        <v>0</v>
      </c>
      <c r="Q58" s="29">
        <f t="shared" si="12"/>
        <v>0</v>
      </c>
      <c r="R58" s="17"/>
    </row>
    <row r="59" spans="1:18" x14ac:dyDescent="0.25">
      <c r="A59" s="18" t="s">
        <v>84</v>
      </c>
      <c r="B59" s="19" t="s">
        <v>32</v>
      </c>
      <c r="C59" s="6" t="str">
        <f>IF(B59&lt;&gt;"",VLOOKUP($B59,'[1]WCS Occ &amp; Conc'!$A$8:$D$45,2,FALSE),"")</f>
        <v>2X2</v>
      </c>
      <c r="D59" s="20">
        <f>IF(C59&lt;&gt;"",VLOOKUP($B59,'[1]WCS Occ &amp; Conc'!$A$8:$D$45,4,FALSE),0)</f>
        <v>1453</v>
      </c>
      <c r="E59" s="21">
        <v>44578</v>
      </c>
      <c r="F59" s="21">
        <v>44974</v>
      </c>
      <c r="G59" s="22">
        <f t="shared" si="7"/>
        <v>13.019178082191781</v>
      </c>
      <c r="H59" s="23">
        <v>2867</v>
      </c>
      <c r="I59" s="23">
        <v>0</v>
      </c>
      <c r="J59" s="23">
        <v>0</v>
      </c>
      <c r="K59" s="24">
        <f t="shared" si="8"/>
        <v>2867</v>
      </c>
      <c r="L59" s="25">
        <f t="shared" si="9"/>
        <v>1.9731589814177564</v>
      </c>
      <c r="M59" s="24">
        <f t="shared" si="10"/>
        <v>2867</v>
      </c>
      <c r="N59" s="25">
        <f t="shared" si="11"/>
        <v>1.9731589814177564</v>
      </c>
      <c r="O59" s="46">
        <v>2904</v>
      </c>
      <c r="P59" s="28">
        <f t="shared" si="13"/>
        <v>-37</v>
      </c>
      <c r="Q59" s="29">
        <f t="shared" si="12"/>
        <v>-1.2741046831955923E-2</v>
      </c>
      <c r="R59" s="17"/>
    </row>
    <row r="60" spans="1:18" x14ac:dyDescent="0.25">
      <c r="A60" s="18" t="s">
        <v>85</v>
      </c>
      <c r="B60" s="19" t="s">
        <v>24</v>
      </c>
      <c r="C60" s="6" t="str">
        <f>IF(B60&lt;&gt;"",VLOOKUP($B60,'[1]WCS Occ &amp; Conc'!$A$8:$D$45,2,FALSE),"")</f>
        <v>1X1</v>
      </c>
      <c r="D60" s="20">
        <f>IF(C60&lt;&gt;"",VLOOKUP($B60,'[1]WCS Occ &amp; Conc'!$A$8:$D$45,4,FALSE),0)</f>
        <v>934</v>
      </c>
      <c r="E60" s="21">
        <v>44589</v>
      </c>
      <c r="F60" s="21">
        <v>44985</v>
      </c>
      <c r="G60" s="22">
        <f t="shared" si="7"/>
        <v>13.019178082191781</v>
      </c>
      <c r="H60" s="23">
        <v>1930</v>
      </c>
      <c r="I60" s="23">
        <v>1930</v>
      </c>
      <c r="J60" s="23">
        <v>0</v>
      </c>
      <c r="K60" s="24">
        <f t="shared" si="8"/>
        <v>1930</v>
      </c>
      <c r="L60" s="25">
        <f t="shared" si="9"/>
        <v>2.0663811563169165</v>
      </c>
      <c r="M60" s="24">
        <f t="shared" si="10"/>
        <v>1781.757154882155</v>
      </c>
      <c r="N60" s="25">
        <f t="shared" si="11"/>
        <v>1.907662906726076</v>
      </c>
      <c r="O60" s="46">
        <v>1924</v>
      </c>
      <c r="P60" s="28">
        <f t="shared" si="13"/>
        <v>6</v>
      </c>
      <c r="Q60" s="29">
        <f t="shared" si="12"/>
        <v>3.1185031185031187E-3</v>
      </c>
      <c r="R60" s="17"/>
    </row>
    <row r="61" spans="1:18" x14ac:dyDescent="0.25">
      <c r="A61" s="18" t="s">
        <v>86</v>
      </c>
      <c r="B61" s="19" t="s">
        <v>32</v>
      </c>
      <c r="C61" s="6" t="str">
        <f>IF(B61&lt;&gt;"",VLOOKUP($B61,'[1]WCS Occ &amp; Conc'!$A$8:$D$45,2,FALSE),"")</f>
        <v>2X2</v>
      </c>
      <c r="D61" s="20">
        <f>IF(C61&lt;&gt;"",VLOOKUP($B61,'[1]WCS Occ &amp; Conc'!$A$8:$D$45,4,FALSE),0)</f>
        <v>1453</v>
      </c>
      <c r="E61" s="21">
        <v>44585</v>
      </c>
      <c r="F61" s="21">
        <v>44981</v>
      </c>
      <c r="G61" s="22">
        <f t="shared" si="7"/>
        <v>13.019178082191781</v>
      </c>
      <c r="H61" s="23">
        <v>2582</v>
      </c>
      <c r="I61" s="23">
        <v>2582</v>
      </c>
      <c r="J61" s="23">
        <v>0</v>
      </c>
      <c r="K61" s="24">
        <f t="shared" si="8"/>
        <v>2582</v>
      </c>
      <c r="L61" s="25">
        <f t="shared" si="9"/>
        <v>1.7770130763936682</v>
      </c>
      <c r="M61" s="24">
        <f t="shared" si="10"/>
        <v>2383.6771885521885</v>
      </c>
      <c r="N61" s="25">
        <f t="shared" si="11"/>
        <v>1.6405211208205013</v>
      </c>
      <c r="O61" s="46">
        <v>2317</v>
      </c>
      <c r="P61" s="28">
        <f t="shared" si="13"/>
        <v>265</v>
      </c>
      <c r="Q61" s="29">
        <f t="shared" si="12"/>
        <v>0.11437203280103582</v>
      </c>
      <c r="R61" s="17"/>
    </row>
    <row r="62" spans="1:18" x14ac:dyDescent="0.25">
      <c r="A62" s="18" t="s">
        <v>87</v>
      </c>
      <c r="B62" s="19" t="s">
        <v>22</v>
      </c>
      <c r="C62" s="6" t="str">
        <f>IF(B62&lt;&gt;"",VLOOKUP($B62,'[1]WCS Occ &amp; Conc'!$A$8:$D$45,2,FALSE),"")</f>
        <v>1X1.5</v>
      </c>
      <c r="D62" s="20">
        <f>IF(C62&lt;&gt;"",VLOOKUP($B62,'[1]WCS Occ &amp; Conc'!$A$8:$D$45,4,FALSE),0)</f>
        <v>1248</v>
      </c>
      <c r="E62" s="21">
        <v>44586</v>
      </c>
      <c r="F62" s="21">
        <v>44982</v>
      </c>
      <c r="G62" s="22">
        <f t="shared" si="7"/>
        <v>13.019178082191781</v>
      </c>
      <c r="H62" s="23">
        <v>2295</v>
      </c>
      <c r="I62" s="23">
        <v>2295</v>
      </c>
      <c r="J62" s="23">
        <v>0</v>
      </c>
      <c r="K62" s="24">
        <f t="shared" si="8"/>
        <v>2295</v>
      </c>
      <c r="L62" s="25">
        <f t="shared" si="9"/>
        <v>1.8389423076923077</v>
      </c>
      <c r="M62" s="24">
        <f t="shared" si="10"/>
        <v>2118.721590909091</v>
      </c>
      <c r="N62" s="25">
        <f t="shared" si="11"/>
        <v>1.6976935824592074</v>
      </c>
      <c r="O62" s="46">
        <v>2362</v>
      </c>
      <c r="P62" s="28">
        <f t="shared" si="13"/>
        <v>-67</v>
      </c>
      <c r="Q62" s="29">
        <f t="shared" si="12"/>
        <v>-2.8365791701947501E-2</v>
      </c>
      <c r="R62" s="17"/>
    </row>
    <row r="63" spans="1:18" x14ac:dyDescent="0.25">
      <c r="A63" s="18" t="s">
        <v>88</v>
      </c>
      <c r="B63" s="19" t="s">
        <v>24</v>
      </c>
      <c r="C63" s="6" t="str">
        <f>IF(B63&lt;&gt;"",VLOOKUP($B63,'[1]WCS Occ &amp; Conc'!$A$8:$D$45,2,FALSE),"")</f>
        <v>1X1</v>
      </c>
      <c r="D63" s="20">
        <f>IF(C63&lt;&gt;"",VLOOKUP($B63,'[1]WCS Occ &amp; Conc'!$A$8:$D$45,4,FALSE),0)</f>
        <v>934</v>
      </c>
      <c r="E63" s="21">
        <v>44601</v>
      </c>
      <c r="F63" s="21">
        <v>45056</v>
      </c>
      <c r="G63" s="22">
        <f t="shared" si="7"/>
        <v>14.95890410958904</v>
      </c>
      <c r="H63" s="23">
        <v>1950</v>
      </c>
      <c r="I63" s="23">
        <v>1950</v>
      </c>
      <c r="J63" s="23">
        <v>0</v>
      </c>
      <c r="K63" s="24">
        <f t="shared" si="8"/>
        <v>1950</v>
      </c>
      <c r="L63" s="25">
        <f t="shared" si="9"/>
        <v>2.0877944325481801</v>
      </c>
      <c r="M63" s="24">
        <f t="shared" si="10"/>
        <v>1819.6428571428571</v>
      </c>
      <c r="N63" s="25">
        <f t="shared" si="11"/>
        <v>1.9482257571122668</v>
      </c>
      <c r="O63" s="46">
        <v>1642</v>
      </c>
      <c r="P63" s="28">
        <f t="shared" si="13"/>
        <v>308</v>
      </c>
      <c r="Q63" s="29">
        <f t="shared" si="12"/>
        <v>0.18757612667478685</v>
      </c>
      <c r="R63" s="17"/>
    </row>
    <row r="64" spans="1:18" x14ac:dyDescent="0.25">
      <c r="A64" s="18" t="s">
        <v>89</v>
      </c>
      <c r="B64" s="19" t="s">
        <v>22</v>
      </c>
      <c r="C64" s="6" t="str">
        <f>IF(B64&lt;&gt;"",VLOOKUP($B64,'[1]WCS Occ &amp; Conc'!$A$8:$D$45,2,FALSE),"")</f>
        <v>1X1.5</v>
      </c>
      <c r="D64" s="20">
        <f>IF(C64&lt;&gt;"",VLOOKUP($B64,'[1]WCS Occ &amp; Conc'!$A$8:$D$45,4,FALSE),0)</f>
        <v>1248</v>
      </c>
      <c r="E64" s="21">
        <v>44607</v>
      </c>
      <c r="F64" s="21">
        <v>45032</v>
      </c>
      <c r="G64" s="22">
        <f t="shared" si="7"/>
        <v>13.972602739726026</v>
      </c>
      <c r="H64" s="23">
        <v>2150</v>
      </c>
      <c r="I64" s="23">
        <v>2150</v>
      </c>
      <c r="J64" s="23">
        <v>0</v>
      </c>
      <c r="K64" s="24">
        <f t="shared" si="8"/>
        <v>2150</v>
      </c>
      <c r="L64" s="25">
        <f t="shared" si="9"/>
        <v>1.7227564102564104</v>
      </c>
      <c r="M64" s="24">
        <f t="shared" si="10"/>
        <v>1996.1274509803923</v>
      </c>
      <c r="N64" s="25">
        <f t="shared" si="11"/>
        <v>1.599461098541981</v>
      </c>
      <c r="O64" s="46">
        <v>2005</v>
      </c>
      <c r="P64" s="28">
        <f t="shared" si="13"/>
        <v>145</v>
      </c>
      <c r="Q64" s="29">
        <f t="shared" si="12"/>
        <v>7.2319201995012475E-2</v>
      </c>
      <c r="R64" s="17"/>
    </row>
    <row r="65" spans="1:18" x14ac:dyDescent="0.25">
      <c r="A65" s="18" t="s">
        <v>90</v>
      </c>
      <c r="B65" s="19" t="s">
        <v>45</v>
      </c>
      <c r="C65" s="6" t="str">
        <f>IF(B65&lt;&gt;"",VLOOKUP($B65,'[1]WCS Occ &amp; Conc'!$A$8:$D$45,2,FALSE),"")</f>
        <v>1X1.5</v>
      </c>
      <c r="D65" s="20">
        <f>IF(C65&lt;&gt;"",VLOOKUP($B65,'[1]WCS Occ &amp; Conc'!$A$8:$D$45,4,FALSE),0)</f>
        <v>1292</v>
      </c>
      <c r="E65" s="21">
        <v>44607</v>
      </c>
      <c r="F65" s="21">
        <v>45001</v>
      </c>
      <c r="G65" s="22">
        <f t="shared" si="7"/>
        <v>12.953424657534246</v>
      </c>
      <c r="H65" s="23">
        <v>2825</v>
      </c>
      <c r="I65" s="23">
        <v>2825</v>
      </c>
      <c r="J65" s="23">
        <v>0</v>
      </c>
      <c r="K65" s="24">
        <f t="shared" si="8"/>
        <v>2825</v>
      </c>
      <c r="L65" s="25">
        <f t="shared" si="9"/>
        <v>2.1865325077399382</v>
      </c>
      <c r="M65" s="24">
        <f t="shared" si="10"/>
        <v>2606.9109560067686</v>
      </c>
      <c r="N65" s="25">
        <f t="shared" si="11"/>
        <v>2.0177329380857341</v>
      </c>
      <c r="O65" s="46">
        <v>2755</v>
      </c>
      <c r="P65" s="28">
        <f t="shared" si="13"/>
        <v>70</v>
      </c>
      <c r="Q65" s="29">
        <f t="shared" si="12"/>
        <v>2.5408348457350273E-2</v>
      </c>
      <c r="R65" s="17"/>
    </row>
    <row r="66" spans="1:18" x14ac:dyDescent="0.25">
      <c r="A66" s="18" t="s">
        <v>33</v>
      </c>
      <c r="B66" s="19" t="s">
        <v>34</v>
      </c>
      <c r="C66" s="6" t="str">
        <f>IF(B66&lt;&gt;"",VLOOKUP($B66,'[1]WCS Occ &amp; Conc'!$A$8:$D$45,2,FALSE),"")</f>
        <v>3X2.5</v>
      </c>
      <c r="D66" s="20">
        <f>IF(C66&lt;&gt;"",VLOOKUP($B66,'[1]WCS Occ &amp; Conc'!$A$8:$D$45,4,FALSE),0)</f>
        <v>1912</v>
      </c>
      <c r="E66" s="21">
        <v>44621</v>
      </c>
      <c r="F66" s="21">
        <v>45017</v>
      </c>
      <c r="G66" s="22">
        <f t="shared" si="7"/>
        <v>13.019178082191781</v>
      </c>
      <c r="H66" s="23">
        <v>3909</v>
      </c>
      <c r="I66" s="23">
        <v>3909</v>
      </c>
      <c r="J66" s="23">
        <v>0</v>
      </c>
      <c r="K66" s="24">
        <f t="shared" si="8"/>
        <v>3909</v>
      </c>
      <c r="L66" s="25">
        <f t="shared" si="9"/>
        <v>2.0444560669456067</v>
      </c>
      <c r="M66" s="24">
        <f t="shared" si="10"/>
        <v>3608.7506313131312</v>
      </c>
      <c r="N66" s="25">
        <f t="shared" si="11"/>
        <v>1.8874218783018468</v>
      </c>
      <c r="O66" s="46">
        <v>3819</v>
      </c>
      <c r="P66" s="28">
        <f t="shared" si="13"/>
        <v>90</v>
      </c>
      <c r="Q66" s="29">
        <f t="shared" si="12"/>
        <v>2.3566378633150038E-2</v>
      </c>
      <c r="R66" s="17"/>
    </row>
    <row r="67" spans="1:18" x14ac:dyDescent="0.25">
      <c r="A67" s="18" t="s">
        <v>23</v>
      </c>
      <c r="B67" s="19" t="s">
        <v>24</v>
      </c>
      <c r="C67" s="6" t="str">
        <f>IF(B67&lt;&gt;"",VLOOKUP($B67,'[1]WCS Occ &amp; Conc'!$A$8:$D$45,2,FALSE),"")</f>
        <v>1X1</v>
      </c>
      <c r="D67" s="20">
        <f>IF(C67&lt;&gt;"",VLOOKUP($B67,'[1]WCS Occ &amp; Conc'!$A$8:$D$45,4,FALSE),0)</f>
        <v>934</v>
      </c>
      <c r="E67" s="21">
        <v>44624</v>
      </c>
      <c r="F67" s="21">
        <v>45020</v>
      </c>
      <c r="G67" s="22">
        <f t="shared" si="7"/>
        <v>13.019178082191781</v>
      </c>
      <c r="H67" s="23">
        <v>1880</v>
      </c>
      <c r="I67" s="23">
        <v>1880</v>
      </c>
      <c r="J67" s="23">
        <v>0</v>
      </c>
      <c r="K67" s="24">
        <f t="shared" si="8"/>
        <v>1880</v>
      </c>
      <c r="L67" s="25">
        <f t="shared" si="9"/>
        <v>2.0128479657387581</v>
      </c>
      <c r="M67" s="24">
        <f t="shared" si="10"/>
        <v>1735.597643097643</v>
      </c>
      <c r="N67" s="25">
        <f t="shared" si="11"/>
        <v>1.8582415878989753</v>
      </c>
      <c r="O67" s="46">
        <f>1880-289</f>
        <v>1591</v>
      </c>
      <c r="P67" s="28">
        <f t="shared" si="13"/>
        <v>289</v>
      </c>
      <c r="Q67" s="29">
        <f t="shared" si="12"/>
        <v>0.18164676304211189</v>
      </c>
      <c r="R67" s="17"/>
    </row>
    <row r="68" spans="1:18" x14ac:dyDescent="0.25">
      <c r="A68" s="18" t="s">
        <v>35</v>
      </c>
      <c r="B68" s="19" t="s">
        <v>28</v>
      </c>
      <c r="C68" s="6" t="str">
        <f>IF(B68&lt;&gt;"",VLOOKUP($B68,'[1]WCS Occ &amp; Conc'!$A$8:$D$45,2,FALSE),"")</f>
        <v>2X2.5</v>
      </c>
      <c r="D68" s="20">
        <f>IF(C68&lt;&gt;"",VLOOKUP($B68,'[1]WCS Occ &amp; Conc'!$A$8:$D$45,4,FALSE),0)</f>
        <v>1671</v>
      </c>
      <c r="E68" s="21">
        <v>44621</v>
      </c>
      <c r="F68" s="21">
        <v>45017</v>
      </c>
      <c r="G68" s="22">
        <f t="shared" si="7"/>
        <v>13.019178082191781</v>
      </c>
      <c r="H68" s="23">
        <v>3255</v>
      </c>
      <c r="I68" s="23">
        <v>3255</v>
      </c>
      <c r="J68" s="23">
        <v>0</v>
      </c>
      <c r="K68" s="24">
        <f t="shared" si="8"/>
        <v>3255</v>
      </c>
      <c r="L68" s="25">
        <f t="shared" si="9"/>
        <v>1.947935368043088</v>
      </c>
      <c r="M68" s="24">
        <f t="shared" si="10"/>
        <v>3004.9842171717173</v>
      </c>
      <c r="N68" s="25">
        <f t="shared" si="11"/>
        <v>1.7983149115330446</v>
      </c>
      <c r="O68" s="46">
        <v>3349</v>
      </c>
      <c r="P68" s="28">
        <f t="shared" si="13"/>
        <v>-94</v>
      </c>
      <c r="Q68" s="29">
        <f t="shared" si="12"/>
        <v>-2.8068080023887727E-2</v>
      </c>
      <c r="R68" s="17"/>
    </row>
    <row r="69" spans="1:18" x14ac:dyDescent="0.25">
      <c r="A69" s="18" t="s">
        <v>27</v>
      </c>
      <c r="B69" s="19" t="s">
        <v>28</v>
      </c>
      <c r="C69" s="6" t="str">
        <f>IF(B69&lt;&gt;"",VLOOKUP($B69,'[1]WCS Occ &amp; Conc'!$A$8:$D$45,2,FALSE),"")</f>
        <v>2X2.5</v>
      </c>
      <c r="D69" s="20">
        <f>IF(C69&lt;&gt;"",VLOOKUP($B69,'[1]WCS Occ &amp; Conc'!$A$8:$D$45,4,FALSE),0)</f>
        <v>1671</v>
      </c>
      <c r="E69" s="21">
        <v>44639</v>
      </c>
      <c r="F69" s="21">
        <v>45035</v>
      </c>
      <c r="G69" s="22">
        <f t="shared" si="7"/>
        <v>13.019178082191781</v>
      </c>
      <c r="H69" s="23">
        <v>3225</v>
      </c>
      <c r="I69" s="23">
        <v>0</v>
      </c>
      <c r="J69" s="23">
        <v>0</v>
      </c>
      <c r="K69" s="24">
        <f t="shared" si="8"/>
        <v>3225</v>
      </c>
      <c r="L69" s="25">
        <f t="shared" si="9"/>
        <v>1.9299820466786355</v>
      </c>
      <c r="M69" s="24">
        <f t="shared" si="10"/>
        <v>3225</v>
      </c>
      <c r="N69" s="25">
        <f t="shared" si="11"/>
        <v>1.9299820466786355</v>
      </c>
      <c r="O69" s="46">
        <v>3120</v>
      </c>
      <c r="P69" s="28">
        <f t="shared" si="13"/>
        <v>105</v>
      </c>
      <c r="Q69" s="29">
        <f t="shared" si="12"/>
        <v>3.3653846153846152E-2</v>
      </c>
      <c r="R69" s="17"/>
    </row>
    <row r="70" spans="1:18" x14ac:dyDescent="0.25">
      <c r="A70" s="18" t="s">
        <v>25</v>
      </c>
      <c r="B70" s="19" t="s">
        <v>26</v>
      </c>
      <c r="C70" s="6" t="str">
        <f>IF(B70&lt;&gt;"",VLOOKUP($B70,'[1]WCS Occ &amp; Conc'!$A$8:$D$45,2,FALSE),"")</f>
        <v>2X2.5</v>
      </c>
      <c r="D70" s="20">
        <f>IF(C70&lt;&gt;"",VLOOKUP($B70,'[1]WCS Occ &amp; Conc'!$A$8:$D$45,4,FALSE),0)</f>
        <v>1657</v>
      </c>
      <c r="E70" s="21">
        <v>44651</v>
      </c>
      <c r="F70" s="21">
        <v>45047</v>
      </c>
      <c r="G70" s="22">
        <f t="shared" si="7"/>
        <v>13.019178082191781</v>
      </c>
      <c r="H70" s="23">
        <v>3018</v>
      </c>
      <c r="I70" s="23">
        <v>3018</v>
      </c>
      <c r="J70" s="23">
        <v>0</v>
      </c>
      <c r="K70" s="24">
        <f t="shared" si="8"/>
        <v>3018</v>
      </c>
      <c r="L70" s="25">
        <f t="shared" si="9"/>
        <v>1.8213639106819552</v>
      </c>
      <c r="M70" s="24">
        <f t="shared" si="10"/>
        <v>2786.1881313131316</v>
      </c>
      <c r="N70" s="25">
        <f t="shared" si="11"/>
        <v>1.6814653779801638</v>
      </c>
      <c r="O70" s="46">
        <v>2554</v>
      </c>
      <c r="P70" s="28">
        <f t="shared" si="13"/>
        <v>464</v>
      </c>
      <c r="Q70" s="29">
        <f t="shared" si="12"/>
        <v>0.1816758026624902</v>
      </c>
      <c r="R70" s="17"/>
    </row>
    <row r="71" spans="1:18" x14ac:dyDescent="0.25">
      <c r="A71" s="18" t="s">
        <v>52</v>
      </c>
      <c r="B71" s="19" t="s">
        <v>53</v>
      </c>
      <c r="C71" s="6" t="str">
        <f>IF(B71&lt;&gt;"",VLOOKUP($B71,'[1]WCS Occ &amp; Conc'!$A$8:$D$45,2,FALSE),"")</f>
        <v>2X2</v>
      </c>
      <c r="D71" s="20">
        <f>IF(C71&lt;&gt;"",VLOOKUP($B71,'[1]WCS Occ &amp; Conc'!$A$8:$D$45,4,FALSE),0)</f>
        <v>1423</v>
      </c>
      <c r="E71" s="21">
        <v>44657</v>
      </c>
      <c r="F71" s="21">
        <v>45052</v>
      </c>
      <c r="G71" s="22">
        <f t="shared" si="7"/>
        <v>12.986301369863012</v>
      </c>
      <c r="H71" s="23">
        <v>3338</v>
      </c>
      <c r="I71" s="23">
        <v>3338</v>
      </c>
      <c r="J71" s="23">
        <v>0</v>
      </c>
      <c r="K71" s="24">
        <f t="shared" si="8"/>
        <v>3338</v>
      </c>
      <c r="L71" s="25">
        <f t="shared" si="9"/>
        <v>2.3457484188334505</v>
      </c>
      <c r="M71" s="24">
        <f t="shared" si="10"/>
        <v>3080.9599156118143</v>
      </c>
      <c r="N71" s="25">
        <f t="shared" si="11"/>
        <v>2.1651158929106216</v>
      </c>
      <c r="O71" s="46">
        <v>3338</v>
      </c>
      <c r="P71" s="28">
        <f t="shared" si="13"/>
        <v>0</v>
      </c>
      <c r="Q71" s="29">
        <f t="shared" si="12"/>
        <v>0</v>
      </c>
      <c r="R71" s="17"/>
    </row>
    <row r="72" spans="1:18" x14ac:dyDescent="0.25">
      <c r="A72" s="18" t="s">
        <v>31</v>
      </c>
      <c r="B72" s="19" t="s">
        <v>32</v>
      </c>
      <c r="C72" s="6" t="str">
        <f>IF(B72&lt;&gt;"",VLOOKUP($B72,'[1]WCS Occ &amp; Conc'!$A$8:$D$45,2,FALSE),"")</f>
        <v>2X2</v>
      </c>
      <c r="D72" s="20">
        <f>IF(C72&lt;&gt;"",VLOOKUP($B72,'[1]WCS Occ &amp; Conc'!$A$8:$D$45,4,FALSE),0)</f>
        <v>1453</v>
      </c>
      <c r="E72" s="21">
        <v>44658</v>
      </c>
      <c r="F72" s="21">
        <v>44841</v>
      </c>
      <c r="G72" s="22">
        <f t="shared" si="7"/>
        <v>6.0164383561643833</v>
      </c>
      <c r="H72" s="23">
        <v>3242</v>
      </c>
      <c r="I72" s="23">
        <v>0</v>
      </c>
      <c r="J72" s="23">
        <v>0</v>
      </c>
      <c r="K72" s="24">
        <f t="shared" si="8"/>
        <v>3242</v>
      </c>
      <c r="L72" s="25">
        <f t="shared" si="9"/>
        <v>2.2312456985547144</v>
      </c>
      <c r="M72" s="24">
        <f t="shared" si="10"/>
        <v>3242</v>
      </c>
      <c r="N72" s="25">
        <f t="shared" si="11"/>
        <v>2.2312456985547144</v>
      </c>
      <c r="O72" s="46">
        <v>2692</v>
      </c>
      <c r="P72" s="28">
        <f t="shared" si="13"/>
        <v>550</v>
      </c>
      <c r="Q72" s="29">
        <f t="shared" si="12"/>
        <v>0.20430906389301634</v>
      </c>
      <c r="R72" s="17"/>
    </row>
    <row r="73" spans="1:18" x14ac:dyDescent="0.25">
      <c r="A73" s="18" t="s">
        <v>46</v>
      </c>
      <c r="B73" s="19" t="s">
        <v>45</v>
      </c>
      <c r="C73" s="6" t="str">
        <f>IF(B73&lt;&gt;"",VLOOKUP($B73,'[1]WCS Occ &amp; Conc'!$A$8:$D$45,2,FALSE),"")</f>
        <v>1X1.5</v>
      </c>
      <c r="D73" s="20">
        <f>IF(C73&lt;&gt;"",VLOOKUP($B73,'[1]WCS Occ &amp; Conc'!$A$8:$D$45,4,FALSE),0)</f>
        <v>1292</v>
      </c>
      <c r="E73" s="21">
        <v>44667</v>
      </c>
      <c r="F73" s="21">
        <v>45062</v>
      </c>
      <c r="G73" s="22">
        <f t="shared" si="7"/>
        <v>12.986301369863012</v>
      </c>
      <c r="H73" s="23">
        <v>2570</v>
      </c>
      <c r="I73" s="23">
        <v>2570</v>
      </c>
      <c r="J73" s="23">
        <v>0</v>
      </c>
      <c r="K73" s="24">
        <f t="shared" si="8"/>
        <v>2570</v>
      </c>
      <c r="L73" s="25">
        <f t="shared" si="9"/>
        <v>1.9891640866873066</v>
      </c>
      <c r="M73" s="24">
        <f t="shared" si="10"/>
        <v>2372.0991561181436</v>
      </c>
      <c r="N73" s="25">
        <f t="shared" si="11"/>
        <v>1.8359900589149718</v>
      </c>
      <c r="O73" s="46">
        <v>2120</v>
      </c>
      <c r="P73" s="28">
        <f t="shared" si="13"/>
        <v>450</v>
      </c>
      <c r="Q73" s="29">
        <f t="shared" si="12"/>
        <v>0.21226415094339623</v>
      </c>
      <c r="R73" s="17"/>
    </row>
    <row r="74" spans="1:18" x14ac:dyDescent="0.25">
      <c r="A74" s="18" t="s">
        <v>37</v>
      </c>
      <c r="B74" s="19" t="s">
        <v>22</v>
      </c>
      <c r="C74" s="6" t="str">
        <f>IF(B74&lt;&gt;"",VLOOKUP($B74,'[1]WCS Occ &amp; Conc'!$A$8:$D$45,2,FALSE),"")</f>
        <v>1X1.5</v>
      </c>
      <c r="D74" s="20">
        <f>IF(C74&lt;&gt;"",VLOOKUP($B74,'[1]WCS Occ &amp; Conc'!$A$8:$D$45,4,FALSE),0)</f>
        <v>1248</v>
      </c>
      <c r="E74" s="21">
        <v>44665</v>
      </c>
      <c r="F74" s="21">
        <v>45060</v>
      </c>
      <c r="G74" s="22">
        <f t="shared" si="7"/>
        <v>12.986301369863012</v>
      </c>
      <c r="H74" s="23">
        <v>2360</v>
      </c>
      <c r="I74" s="23">
        <v>2360</v>
      </c>
      <c r="J74" s="23">
        <v>0</v>
      </c>
      <c r="K74" s="24">
        <f t="shared" si="8"/>
        <v>2360</v>
      </c>
      <c r="L74" s="25">
        <f t="shared" si="9"/>
        <v>1.891025641025641</v>
      </c>
      <c r="M74" s="24">
        <f t="shared" si="10"/>
        <v>2178.2700421940931</v>
      </c>
      <c r="N74" s="25">
        <f t="shared" si="11"/>
        <v>1.7454086876555233</v>
      </c>
      <c r="O74" s="46">
        <v>2191</v>
      </c>
      <c r="P74" s="28">
        <f t="shared" si="13"/>
        <v>169</v>
      </c>
      <c r="Q74" s="29">
        <f t="shared" si="12"/>
        <v>7.7133728890917394E-2</v>
      </c>
      <c r="R74" s="17"/>
    </row>
    <row r="75" spans="1:18" x14ac:dyDescent="0.25">
      <c r="A75" s="18" t="s">
        <v>44</v>
      </c>
      <c r="B75" s="19" t="s">
        <v>45</v>
      </c>
      <c r="C75" s="6" t="str">
        <f>IF(B75&lt;&gt;"",VLOOKUP($B75,'[1]WCS Occ &amp; Conc'!$A$8:$D$45,2,FALSE),"")</f>
        <v>1X1.5</v>
      </c>
      <c r="D75" s="20">
        <f>IF(C75&lt;&gt;"",VLOOKUP($B75,'[1]WCS Occ &amp; Conc'!$A$8:$D$45,4,FALSE),0)</f>
        <v>1292</v>
      </c>
      <c r="E75" s="21">
        <v>44669</v>
      </c>
      <c r="F75" s="21">
        <v>44791</v>
      </c>
      <c r="G75" s="22">
        <f t="shared" si="7"/>
        <v>4.0109589041095886</v>
      </c>
      <c r="H75" s="23">
        <v>2750</v>
      </c>
      <c r="I75" s="23">
        <v>0</v>
      </c>
      <c r="J75" s="23">
        <v>0</v>
      </c>
      <c r="K75" s="24">
        <f t="shared" si="8"/>
        <v>2750</v>
      </c>
      <c r="L75" s="25">
        <f t="shared" si="9"/>
        <v>2.1284829721362231</v>
      </c>
      <c r="M75" s="24">
        <f t="shared" si="10"/>
        <v>2750</v>
      </c>
      <c r="N75" s="25">
        <f t="shared" si="11"/>
        <v>2.1284829721362231</v>
      </c>
      <c r="O75" s="46">
        <f>2680-412</f>
        <v>2268</v>
      </c>
      <c r="P75" s="28">
        <f t="shared" si="13"/>
        <v>482</v>
      </c>
      <c r="Q75" s="29">
        <f t="shared" si="12"/>
        <v>0.21252204585537918</v>
      </c>
      <c r="R75" s="17"/>
    </row>
    <row r="76" spans="1:18" x14ac:dyDescent="0.25">
      <c r="A76" s="18" t="s">
        <v>49</v>
      </c>
      <c r="B76" s="19" t="s">
        <v>28</v>
      </c>
      <c r="C76" s="6" t="str">
        <f>IF(B76&lt;&gt;"",VLOOKUP($B76,'[1]WCS Occ &amp; Conc'!$A$8:$D$45,2,FALSE),"")</f>
        <v>2X2.5</v>
      </c>
      <c r="D76" s="20">
        <f>IF(C76&lt;&gt;"",VLOOKUP($B76,'[1]WCS Occ &amp; Conc'!$A$8:$D$45,4,FALSE),0)</f>
        <v>1671</v>
      </c>
      <c r="E76" s="21">
        <v>44673</v>
      </c>
      <c r="F76" s="21">
        <v>45068</v>
      </c>
      <c r="G76" s="22">
        <f t="shared" si="7"/>
        <v>12.986301369863012</v>
      </c>
      <c r="H76" s="23">
        <v>3255</v>
      </c>
      <c r="I76" s="23">
        <v>3255</v>
      </c>
      <c r="J76" s="23">
        <v>0</v>
      </c>
      <c r="K76" s="24">
        <f t="shared" si="8"/>
        <v>3255</v>
      </c>
      <c r="L76" s="25">
        <f t="shared" si="9"/>
        <v>1.947935368043088</v>
      </c>
      <c r="M76" s="24">
        <f t="shared" si="10"/>
        <v>3004.3512658227846</v>
      </c>
      <c r="N76" s="25">
        <f t="shared" si="11"/>
        <v>1.7979361255671962</v>
      </c>
      <c r="O76" s="46">
        <v>3255</v>
      </c>
      <c r="P76" s="28">
        <f t="shared" si="13"/>
        <v>0</v>
      </c>
      <c r="Q76" s="29">
        <f t="shared" si="12"/>
        <v>0</v>
      </c>
      <c r="R76" s="17"/>
    </row>
    <row r="77" spans="1:18" x14ac:dyDescent="0.25">
      <c r="A77" s="18" t="s">
        <v>29</v>
      </c>
      <c r="B77" s="19" t="s">
        <v>30</v>
      </c>
      <c r="C77" s="6" t="str">
        <f>IF(B77&lt;&gt;"",VLOOKUP($B77,'[1]WCS Occ &amp; Conc'!$A$8:$D$45,2,FALSE),"")</f>
        <v>1X1.5</v>
      </c>
      <c r="D77" s="20">
        <f>IF(C77&lt;&gt;"",VLOOKUP($B77,'[1]WCS Occ &amp; Conc'!$A$8:$D$45,4,FALSE),0)</f>
        <v>1077</v>
      </c>
      <c r="E77" s="21">
        <v>44679</v>
      </c>
      <c r="F77" s="21">
        <v>45074</v>
      </c>
      <c r="G77" s="22">
        <f t="shared" si="7"/>
        <v>12.986301369863012</v>
      </c>
      <c r="H77" s="23">
        <v>1910</v>
      </c>
      <c r="I77" s="23">
        <v>1910</v>
      </c>
      <c r="J77" s="23">
        <v>0</v>
      </c>
      <c r="K77" s="24">
        <f t="shared" si="8"/>
        <v>1910</v>
      </c>
      <c r="L77" s="25">
        <f t="shared" si="9"/>
        <v>1.7734447539461466</v>
      </c>
      <c r="M77" s="24">
        <f t="shared" si="10"/>
        <v>1762.92194092827</v>
      </c>
      <c r="N77" s="25">
        <f t="shared" si="11"/>
        <v>1.6368820250030363</v>
      </c>
      <c r="O77" s="46">
        <v>1900</v>
      </c>
      <c r="P77" s="28">
        <f t="shared" si="13"/>
        <v>10</v>
      </c>
      <c r="Q77" s="29">
        <f t="shared" si="12"/>
        <v>5.263157894736842E-3</v>
      </c>
      <c r="R77" s="17"/>
    </row>
    <row r="78" spans="1:18" x14ac:dyDescent="0.25">
      <c r="A78" s="18" t="s">
        <v>51</v>
      </c>
      <c r="B78" s="19" t="s">
        <v>26</v>
      </c>
      <c r="C78" s="6" t="str">
        <f>IF(B78&lt;&gt;"",VLOOKUP($B78,'[1]WCS Occ &amp; Conc'!$A$8:$D$45,2,FALSE),"")</f>
        <v>2X2.5</v>
      </c>
      <c r="D78" s="20">
        <f>IF(C78&lt;&gt;"",VLOOKUP($B78,'[1]WCS Occ &amp; Conc'!$A$8:$D$45,4,FALSE),0)</f>
        <v>1657</v>
      </c>
      <c r="E78" s="21">
        <v>44682</v>
      </c>
      <c r="F78" s="21">
        <v>45078</v>
      </c>
      <c r="G78" s="22">
        <f t="shared" si="7"/>
        <v>13.019178082191781</v>
      </c>
      <c r="H78" s="23">
        <v>2803</v>
      </c>
      <c r="I78" s="23">
        <v>2803</v>
      </c>
      <c r="J78" s="23">
        <v>0</v>
      </c>
      <c r="K78" s="24">
        <f t="shared" si="8"/>
        <v>2803</v>
      </c>
      <c r="L78" s="25">
        <f t="shared" si="9"/>
        <v>1.691611345805673</v>
      </c>
      <c r="M78" s="24">
        <f t="shared" si="10"/>
        <v>2587.7022306397303</v>
      </c>
      <c r="N78" s="25">
        <f t="shared" si="11"/>
        <v>1.5616790770306157</v>
      </c>
      <c r="O78" s="46">
        <v>2190</v>
      </c>
      <c r="P78" s="28">
        <f t="shared" si="13"/>
        <v>613</v>
      </c>
      <c r="Q78" s="29">
        <f t="shared" si="12"/>
        <v>0.27990867579908674</v>
      </c>
      <c r="R78" s="17"/>
    </row>
    <row r="79" spans="1:18" x14ac:dyDescent="0.25">
      <c r="A79" s="18" t="s">
        <v>38</v>
      </c>
      <c r="B79" s="19" t="s">
        <v>24</v>
      </c>
      <c r="C79" s="6" t="str">
        <f>IF(B79&lt;&gt;"",VLOOKUP($B79,'[1]WCS Occ &amp; Conc'!$A$8:$D$45,2,FALSE),"")</f>
        <v>1X1</v>
      </c>
      <c r="D79" s="20">
        <f>IF(C79&lt;&gt;"",VLOOKUP($B79,'[1]WCS Occ &amp; Conc'!$A$8:$D$45,4,FALSE),0)</f>
        <v>934</v>
      </c>
      <c r="E79" s="21">
        <v>44677</v>
      </c>
      <c r="F79" s="21">
        <v>45072</v>
      </c>
      <c r="G79" s="22">
        <f t="shared" si="7"/>
        <v>12.986301369863012</v>
      </c>
      <c r="H79" s="23">
        <v>1935</v>
      </c>
      <c r="I79" s="23">
        <v>1935</v>
      </c>
      <c r="J79" s="23">
        <v>0</v>
      </c>
      <c r="K79" s="24">
        <f t="shared" si="8"/>
        <v>1935</v>
      </c>
      <c r="L79" s="25">
        <f t="shared" si="9"/>
        <v>2.0717344753747322</v>
      </c>
      <c r="M79" s="24">
        <f t="shared" si="10"/>
        <v>1785.996835443038</v>
      </c>
      <c r="N79" s="25">
        <f t="shared" si="11"/>
        <v>1.9122021792752013</v>
      </c>
      <c r="O79" s="46">
        <f>1910-294</f>
        <v>1616</v>
      </c>
      <c r="P79" s="28">
        <f t="shared" si="13"/>
        <v>319</v>
      </c>
      <c r="Q79" s="29">
        <f t="shared" si="12"/>
        <v>0.19740099009900991</v>
      </c>
      <c r="R79" s="17"/>
    </row>
    <row r="80" spans="1:18" x14ac:dyDescent="0.25">
      <c r="A80" s="18" t="s">
        <v>40</v>
      </c>
      <c r="B80" s="19" t="s">
        <v>41</v>
      </c>
      <c r="C80" s="6" t="str">
        <f>IF(B80&lt;&gt;"",VLOOKUP($B80,'[1]WCS Occ &amp; Conc'!$A$8:$D$45,2,FALSE),"")</f>
        <v>2X2</v>
      </c>
      <c r="D80" s="20">
        <f>IF(C80&lt;&gt;"",VLOOKUP($B80,'[1]WCS Occ &amp; Conc'!$A$8:$D$45,4,FALSE),0)</f>
        <v>1466</v>
      </c>
      <c r="E80" s="21">
        <v>44688</v>
      </c>
      <c r="F80" s="21">
        <v>45084</v>
      </c>
      <c r="G80" s="22">
        <f t="shared" si="7"/>
        <v>13.019178082191781</v>
      </c>
      <c r="H80" s="23">
        <v>3477</v>
      </c>
      <c r="I80" s="23">
        <v>3477</v>
      </c>
      <c r="J80" s="23">
        <v>0</v>
      </c>
      <c r="K80" s="24">
        <f t="shared" si="8"/>
        <v>3477</v>
      </c>
      <c r="L80" s="25">
        <f t="shared" si="9"/>
        <v>2.3717598908594817</v>
      </c>
      <c r="M80" s="24">
        <f t="shared" si="10"/>
        <v>3209.9324494949492</v>
      </c>
      <c r="N80" s="25">
        <f t="shared" si="11"/>
        <v>2.1895855726432121</v>
      </c>
      <c r="O80" s="46">
        <v>3229</v>
      </c>
      <c r="P80" s="28">
        <f t="shared" si="13"/>
        <v>248</v>
      </c>
      <c r="Q80" s="29">
        <f t="shared" si="12"/>
        <v>7.6803964075565195E-2</v>
      </c>
      <c r="R80" s="17"/>
    </row>
    <row r="81" spans="1:18" ht="15.75" thickBot="1" x14ac:dyDescent="0.3">
      <c r="A81" s="18" t="s">
        <v>59</v>
      </c>
      <c r="B81" s="19" t="s">
        <v>34</v>
      </c>
      <c r="C81" s="6" t="str">
        <f>IF(B81&lt;&gt;"",VLOOKUP($B81,'[1]WCS Occ &amp; Conc'!$A$8:$D$45,2,FALSE),"")</f>
        <v>3X2.5</v>
      </c>
      <c r="D81" s="20">
        <f>IF(C81&lt;&gt;"",VLOOKUP($B81,'[1]WCS Occ &amp; Conc'!$A$8:$D$45,4,FALSE),0)</f>
        <v>1912</v>
      </c>
      <c r="E81" s="21">
        <v>44687</v>
      </c>
      <c r="F81" s="21">
        <v>45083</v>
      </c>
      <c r="G81" s="22">
        <f>IF(F81-E81&gt;0,((F81-E81)/(365/12)),0)</f>
        <v>13.019178082191781</v>
      </c>
      <c r="H81" s="23">
        <v>3929</v>
      </c>
      <c r="I81" s="23">
        <v>0</v>
      </c>
      <c r="J81" s="23">
        <v>0</v>
      </c>
      <c r="K81" s="24">
        <f>IF(B81&gt;0,H81-J81,0)</f>
        <v>3929</v>
      </c>
      <c r="L81" s="25">
        <f>IF(ISERR(K81/D81),0,K81/D81)</f>
        <v>2.0549163179916317</v>
      </c>
      <c r="M81" s="24">
        <f>IF(AND(B81&gt;0,G81&gt;0,H81&gt;0),((G81-I81/H81)*K81/G81),0)</f>
        <v>3929</v>
      </c>
      <c r="N81" s="25">
        <f>IF(ISERR(M81/D81),0,M81/D81)</f>
        <v>2.0549163179916317</v>
      </c>
      <c r="O81" s="46">
        <f>3849-592</f>
        <v>3257</v>
      </c>
      <c r="P81" s="28">
        <f t="shared" si="13"/>
        <v>672</v>
      </c>
      <c r="Q81" s="29">
        <f>IF(ISERR(P81/O81),0,P81/O81)</f>
        <v>0.20632483880871968</v>
      </c>
      <c r="R81" s="17"/>
    </row>
    <row r="82" spans="1:18" ht="15.75" thickBot="1" x14ac:dyDescent="0.3">
      <c r="A82" s="31" t="s">
        <v>67</v>
      </c>
      <c r="B82" s="32"/>
      <c r="C82" s="33">
        <f>COUNTA(A46:A81)</f>
        <v>36</v>
      </c>
      <c r="D82" s="34">
        <f>IF($C82&gt;0,(SUM(D46:D81)/C82),0)</f>
        <v>1369.1944444444443</v>
      </c>
      <c r="E82" s="34"/>
      <c r="F82" s="34"/>
      <c r="G82" s="34">
        <f>IF($C82&gt;0,(SUM(G46:G81)/$C82),0)</f>
        <v>12.725114155251141</v>
      </c>
      <c r="H82" s="35">
        <f>IF($C82&gt;0,(SUM(H46:H81)/$C82),0)</f>
        <v>2713.6388888888887</v>
      </c>
      <c r="I82" s="35">
        <f>IF($C82&gt;0,(SUM(I46:I81)/$C82),0)</f>
        <v>2018.3333333333333</v>
      </c>
      <c r="J82" s="35">
        <f>IF($C82&gt;0,(SUM(J46:J81)/$C82),0)</f>
        <v>0</v>
      </c>
      <c r="K82" s="35">
        <f>IF($C82&gt;0,(SUM(K46:K81)/$C82),0)</f>
        <v>2713.6388888888887</v>
      </c>
      <c r="L82" s="36">
        <f>IF(ISERR(K82/D82),"",K82/D82)</f>
        <v>1.981923677750502</v>
      </c>
      <c r="M82" s="35">
        <f>IF($C82&gt;0,(SUM(M46:M81)/$C82),0)</f>
        <v>2559.35008392384</v>
      </c>
      <c r="N82" s="37">
        <f>IF(ISERR(M82/D82),"",M82/D82)</f>
        <v>1.8692378531833043</v>
      </c>
      <c r="O82" s="35">
        <f>IF($C82&gt;0,(SUM(O46:O81)/$C82),0)</f>
        <v>2535.5833333333335</v>
      </c>
      <c r="P82" s="35">
        <f>IF($C82&gt;0,(SUM(P46:P81)/$C82),0)</f>
        <v>178.05555555555554</v>
      </c>
      <c r="Q82" s="38">
        <f>IF(ISERR(P82/O82),"",P82/O82)</f>
        <v>7.0222718857155364E-2</v>
      </c>
      <c r="R82" s="39"/>
    </row>
    <row r="83" spans="1:18" x14ac:dyDescent="0.25">
      <c r="A83" s="3"/>
      <c r="B83" s="3"/>
      <c r="C83" s="3"/>
      <c r="D83" s="40"/>
      <c r="E83" s="41"/>
      <c r="F83" s="41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1:18" ht="15.75" x14ac:dyDescent="0.25">
      <c r="A84" s="9" t="s">
        <v>91</v>
      </c>
      <c r="B84" s="9"/>
      <c r="C84" s="10"/>
      <c r="D84" s="10"/>
      <c r="E84" s="11"/>
      <c r="F84" s="11"/>
      <c r="G84" s="11"/>
      <c r="H84" s="10"/>
      <c r="I84" s="10"/>
      <c r="J84" s="10"/>
      <c r="K84" s="13" t="s">
        <v>3</v>
      </c>
      <c r="L84" s="13"/>
      <c r="M84" s="13"/>
      <c r="N84" s="13"/>
      <c r="O84" s="12"/>
      <c r="P84" s="13" t="s">
        <v>4</v>
      </c>
      <c r="Q84" s="13"/>
      <c r="R84" s="3"/>
    </row>
    <row r="85" spans="1:18" ht="48" thickBot="1" x14ac:dyDescent="0.3">
      <c r="A85" s="14" t="s">
        <v>5</v>
      </c>
      <c r="B85" s="14" t="s">
        <v>6</v>
      </c>
      <c r="C85" s="14" t="s">
        <v>7</v>
      </c>
      <c r="D85" s="14" t="s">
        <v>8</v>
      </c>
      <c r="E85" s="14" t="s">
        <v>9</v>
      </c>
      <c r="F85" s="14" t="s">
        <v>10</v>
      </c>
      <c r="G85" s="14" t="s">
        <v>11</v>
      </c>
      <c r="H85" s="14" t="s">
        <v>12</v>
      </c>
      <c r="I85" s="14" t="s">
        <v>13</v>
      </c>
      <c r="J85" s="14" t="s">
        <v>14</v>
      </c>
      <c r="K85" s="15" t="s">
        <v>15</v>
      </c>
      <c r="L85" s="15" t="s">
        <v>16</v>
      </c>
      <c r="M85" s="15" t="s">
        <v>17</v>
      </c>
      <c r="N85" s="15" t="s">
        <v>16</v>
      </c>
      <c r="O85" s="16" t="s">
        <v>18</v>
      </c>
      <c r="P85" s="15" t="s">
        <v>19</v>
      </c>
      <c r="Q85" s="15" t="s">
        <v>20</v>
      </c>
      <c r="R85" s="17"/>
    </row>
    <row r="86" spans="1:18" x14ac:dyDescent="0.25">
      <c r="A86" s="18" t="s">
        <v>92</v>
      </c>
      <c r="B86" s="47" t="s">
        <v>24</v>
      </c>
      <c r="C86" s="6" t="str">
        <f>IF(B86&lt;&gt;"",VLOOKUP($B86,'[1]WCS Occ &amp; Conc'!$A$8:$D$45,2,FALSE),"")</f>
        <v>1X1</v>
      </c>
      <c r="D86" s="20">
        <f>IF(C86&lt;&gt;"",VLOOKUP($B86,'[1]WCS Occ &amp; Conc'!$A$8:$D$45,4,FALSE),0)</f>
        <v>934</v>
      </c>
      <c r="E86" s="21">
        <v>44597</v>
      </c>
      <c r="F86" s="21">
        <v>45143</v>
      </c>
      <c r="G86" s="22">
        <f t="shared" ref="G86:G120" si="14">IF(F86-E86&gt;0,((F86-E86)/(365/12)),0)</f>
        <v>17.950684931506849</v>
      </c>
      <c r="H86" s="23">
        <v>1794</v>
      </c>
      <c r="I86" s="23">
        <v>0</v>
      </c>
      <c r="J86" s="23">
        <v>0</v>
      </c>
      <c r="K86" s="24">
        <f t="shared" ref="K86:K120" si="15">IF(B86&gt;0,H86-J86,0)</f>
        <v>1794</v>
      </c>
      <c r="L86" s="25">
        <f t="shared" ref="L86:L120" si="16">IF(ISERR(K86/D86),0,K86/D86)</f>
        <v>1.9207708779443255</v>
      </c>
      <c r="M86" s="24">
        <f>IF(AND(B86&gt;0,G86&gt;0,H86&gt;0),((G86-I86/H86)*K86/G86),0)</f>
        <v>1794</v>
      </c>
      <c r="N86" s="25">
        <f t="shared" ref="N86:N120" si="17">IF(ISERR(M86/D86),0,M86/D86)</f>
        <v>1.9207708779443255</v>
      </c>
      <c r="O86" s="27">
        <v>1616</v>
      </c>
      <c r="P86" s="28">
        <f>IF(G86&gt;0,K86-O86,0)</f>
        <v>178</v>
      </c>
      <c r="Q86" s="29">
        <f t="shared" ref="Q86:Q120" si="18">IF(ISERR(P86/O86),0,P86/O86)</f>
        <v>0.11014851485148515</v>
      </c>
      <c r="R86" s="30"/>
    </row>
    <row r="87" spans="1:18" x14ac:dyDescent="0.25">
      <c r="A87" s="18" t="s">
        <v>93</v>
      </c>
      <c r="B87" s="47" t="s">
        <v>26</v>
      </c>
      <c r="C87" s="6" t="str">
        <f>IF(B87&lt;&gt;"",VLOOKUP($B87,'[1]WCS Occ &amp; Conc'!$A$8:$D$45,2,FALSE),"")</f>
        <v>2X2.5</v>
      </c>
      <c r="D87" s="20">
        <f>IF(C87&lt;&gt;"",VLOOKUP($B87,'[1]WCS Occ &amp; Conc'!$A$8:$D$45,4,FALSE),0)</f>
        <v>1657</v>
      </c>
      <c r="E87" s="21">
        <v>44605</v>
      </c>
      <c r="F87" s="21">
        <v>44999</v>
      </c>
      <c r="G87" s="22">
        <f t="shared" si="14"/>
        <v>12.953424657534246</v>
      </c>
      <c r="H87" s="23">
        <v>3139</v>
      </c>
      <c r="I87" s="23">
        <v>0</v>
      </c>
      <c r="J87" s="23">
        <v>0</v>
      </c>
      <c r="K87" s="24">
        <f t="shared" si="15"/>
        <v>3139</v>
      </c>
      <c r="L87" s="25">
        <f t="shared" si="16"/>
        <v>1.8943874471937237</v>
      </c>
      <c r="M87" s="24">
        <f>IF(AND(B87&gt;0,G87&gt;0,H87&gt;0),((G87-I87/H87)*K87/G87),0)</f>
        <v>3139</v>
      </c>
      <c r="N87" s="25">
        <f t="shared" si="17"/>
        <v>1.8943874471937237</v>
      </c>
      <c r="O87" s="27">
        <v>3048</v>
      </c>
      <c r="P87" s="28">
        <f t="shared" ref="P87:P121" si="19">IF(G87&gt;0,K87-O87,0)</f>
        <v>91</v>
      </c>
      <c r="Q87" s="29">
        <f t="shared" si="18"/>
        <v>2.9855643044619424E-2</v>
      </c>
      <c r="R87" s="17"/>
    </row>
    <row r="88" spans="1:18" x14ac:dyDescent="0.25">
      <c r="A88" s="18" t="s">
        <v>94</v>
      </c>
      <c r="B88" s="47" t="s">
        <v>30</v>
      </c>
      <c r="C88" s="6" t="str">
        <f>IF(B88&lt;&gt;"",VLOOKUP($B88,'[1]WCS Occ &amp; Conc'!$A$8:$D$45,2,FALSE),"")</f>
        <v>1X1.5</v>
      </c>
      <c r="D88" s="20">
        <f>IF(C88&lt;&gt;"",VLOOKUP($B88,'[1]WCS Occ &amp; Conc'!$A$8:$D$45,4,FALSE),0)</f>
        <v>1077</v>
      </c>
      <c r="E88" s="21">
        <v>44601</v>
      </c>
      <c r="F88" s="21">
        <v>44995</v>
      </c>
      <c r="G88" s="22">
        <f t="shared" si="14"/>
        <v>12.953424657534246</v>
      </c>
      <c r="H88" s="23">
        <v>1801</v>
      </c>
      <c r="I88" s="23">
        <v>0</v>
      </c>
      <c r="J88" s="23">
        <v>0</v>
      </c>
      <c r="K88" s="24">
        <f t="shared" si="15"/>
        <v>1801</v>
      </c>
      <c r="L88" s="25">
        <f t="shared" si="16"/>
        <v>1.6722376973073352</v>
      </c>
      <c r="M88" s="24">
        <f t="shared" ref="M88:M120" si="20">IF(AND(B88&gt;0,G88&gt;0,H88&gt;0),((G88-I88/H88)*K88/G88),0)</f>
        <v>1801</v>
      </c>
      <c r="N88" s="25">
        <f t="shared" si="17"/>
        <v>1.6722376973073352</v>
      </c>
      <c r="O88" s="27">
        <v>1608</v>
      </c>
      <c r="P88" s="28">
        <f t="shared" si="19"/>
        <v>193</v>
      </c>
      <c r="Q88" s="29">
        <f t="shared" si="18"/>
        <v>0.12002487562189054</v>
      </c>
      <c r="R88" s="17"/>
    </row>
    <row r="89" spans="1:18" x14ac:dyDescent="0.25">
      <c r="A89" s="18" t="s">
        <v>95</v>
      </c>
      <c r="B89" s="47" t="s">
        <v>79</v>
      </c>
      <c r="C89" s="6" t="str">
        <f>IF(B89&lt;&gt;"",VLOOKUP($B89,'[1]WCS Occ &amp; Conc'!$A$8:$D$45,2,FALSE),"")</f>
        <v>2X2</v>
      </c>
      <c r="D89" s="20">
        <f>IF(C89&lt;&gt;"",VLOOKUP($B89,'[1]WCS Occ &amp; Conc'!$A$8:$D$45,4,FALSE),0)</f>
        <v>1436</v>
      </c>
      <c r="E89" s="21">
        <v>44604</v>
      </c>
      <c r="F89" s="21">
        <v>44998</v>
      </c>
      <c r="G89" s="22">
        <f t="shared" si="14"/>
        <v>12.953424657534246</v>
      </c>
      <c r="H89" s="23">
        <v>2862</v>
      </c>
      <c r="I89" s="23">
        <v>0</v>
      </c>
      <c r="J89" s="23">
        <v>0</v>
      </c>
      <c r="K89" s="24">
        <f t="shared" si="15"/>
        <v>2862</v>
      </c>
      <c r="L89" s="25">
        <f t="shared" si="16"/>
        <v>1.9930362116991645</v>
      </c>
      <c r="M89" s="24">
        <f t="shared" si="20"/>
        <v>2862</v>
      </c>
      <c r="N89" s="25">
        <f t="shared" si="17"/>
        <v>1.9930362116991645</v>
      </c>
      <c r="O89" s="27">
        <v>2467</v>
      </c>
      <c r="P89" s="28">
        <f t="shared" si="19"/>
        <v>395</v>
      </c>
      <c r="Q89" s="29">
        <f t="shared" si="18"/>
        <v>0.16011349817592219</v>
      </c>
      <c r="R89" s="17"/>
    </row>
    <row r="90" spans="1:18" x14ac:dyDescent="0.25">
      <c r="A90" s="18" t="s">
        <v>96</v>
      </c>
      <c r="B90" s="47" t="s">
        <v>26</v>
      </c>
      <c r="C90" s="6" t="str">
        <f>IF(B90&lt;&gt;"",VLOOKUP($B90,'[1]WCS Occ &amp; Conc'!$A$8:$D$45,2,FALSE),"")</f>
        <v>2X2.5</v>
      </c>
      <c r="D90" s="20">
        <f>IF(C90&lt;&gt;"",VLOOKUP($B90,'[1]WCS Occ &amp; Conc'!$A$8:$D$45,4,FALSE),0)</f>
        <v>1657</v>
      </c>
      <c r="E90" s="21">
        <v>44606</v>
      </c>
      <c r="F90" s="21">
        <v>45000</v>
      </c>
      <c r="G90" s="22">
        <f t="shared" si="14"/>
        <v>12.953424657534246</v>
      </c>
      <c r="H90" s="23">
        <v>2839</v>
      </c>
      <c r="I90" s="23">
        <v>0</v>
      </c>
      <c r="J90" s="23">
        <v>0</v>
      </c>
      <c r="K90" s="24">
        <f t="shared" si="15"/>
        <v>2839</v>
      </c>
      <c r="L90" s="25">
        <f t="shared" si="16"/>
        <v>1.7133373566686783</v>
      </c>
      <c r="M90" s="24">
        <f t="shared" si="20"/>
        <v>2839</v>
      </c>
      <c r="N90" s="25">
        <f t="shared" si="17"/>
        <v>1.7133373566686783</v>
      </c>
      <c r="O90" s="27">
        <v>2490</v>
      </c>
      <c r="P90" s="28">
        <f t="shared" si="19"/>
        <v>349</v>
      </c>
      <c r="Q90" s="29">
        <f t="shared" si="18"/>
        <v>0.14016064257028113</v>
      </c>
      <c r="R90" s="17"/>
    </row>
    <row r="91" spans="1:18" x14ac:dyDescent="0.25">
      <c r="A91" s="18" t="s">
        <v>97</v>
      </c>
      <c r="B91" s="47" t="s">
        <v>32</v>
      </c>
      <c r="C91" s="6" t="str">
        <f>IF(B91&lt;&gt;"",VLOOKUP($B91,'[1]WCS Occ &amp; Conc'!$A$8:$D$45,2,FALSE),"")</f>
        <v>2X2</v>
      </c>
      <c r="D91" s="20">
        <f>IF(C91&lt;&gt;"",VLOOKUP($B91,'[1]WCS Occ &amp; Conc'!$A$8:$D$45,4,FALSE),0)</f>
        <v>1453</v>
      </c>
      <c r="E91" s="21">
        <v>44605</v>
      </c>
      <c r="F91" s="21">
        <v>45152</v>
      </c>
      <c r="G91" s="22">
        <f t="shared" si="14"/>
        <v>17.983561643835614</v>
      </c>
      <c r="H91" s="23">
        <v>2641</v>
      </c>
      <c r="I91" s="23">
        <v>0</v>
      </c>
      <c r="J91" s="23">
        <v>0</v>
      </c>
      <c r="K91" s="24">
        <f t="shared" si="15"/>
        <v>2641</v>
      </c>
      <c r="L91" s="25">
        <f t="shared" si="16"/>
        <v>1.817618719889883</v>
      </c>
      <c r="M91" s="24">
        <f t="shared" si="20"/>
        <v>2641</v>
      </c>
      <c r="N91" s="25">
        <f t="shared" si="17"/>
        <v>1.817618719889883</v>
      </c>
      <c r="O91" s="27">
        <v>2335</v>
      </c>
      <c r="P91" s="28">
        <f t="shared" si="19"/>
        <v>306</v>
      </c>
      <c r="Q91" s="29">
        <f t="shared" si="18"/>
        <v>0.1310492505353319</v>
      </c>
      <c r="R91" s="17"/>
    </row>
    <row r="92" spans="1:18" x14ac:dyDescent="0.25">
      <c r="A92" s="18" t="s">
        <v>98</v>
      </c>
      <c r="B92" s="47" t="s">
        <v>22</v>
      </c>
      <c r="C92" s="6" t="str">
        <f>IF(B92&lt;&gt;"",VLOOKUP($B92,'[1]WCS Occ &amp; Conc'!$A$8:$D$45,2,FALSE),"")</f>
        <v>1X1.5</v>
      </c>
      <c r="D92" s="20">
        <f>IF(C92&lt;&gt;"",VLOOKUP($B92,'[1]WCS Occ &amp; Conc'!$A$8:$D$45,4,FALSE),0)</f>
        <v>1248</v>
      </c>
      <c r="E92" s="21">
        <v>44610</v>
      </c>
      <c r="F92" s="21">
        <v>45156</v>
      </c>
      <c r="G92" s="22">
        <f t="shared" si="14"/>
        <v>17.950684931506849</v>
      </c>
      <c r="H92" s="23">
        <v>2444</v>
      </c>
      <c r="I92" s="23">
        <v>0</v>
      </c>
      <c r="J92" s="23">
        <v>0</v>
      </c>
      <c r="K92" s="24">
        <f t="shared" si="15"/>
        <v>2444</v>
      </c>
      <c r="L92" s="25">
        <f t="shared" si="16"/>
        <v>1.9583333333333333</v>
      </c>
      <c r="M92" s="24">
        <f t="shared" si="20"/>
        <v>2444</v>
      </c>
      <c r="N92" s="25">
        <f t="shared" si="17"/>
        <v>1.9583333333333333</v>
      </c>
      <c r="O92" s="27">
        <v>2420</v>
      </c>
      <c r="P92" s="28">
        <f t="shared" si="19"/>
        <v>24</v>
      </c>
      <c r="Q92" s="29">
        <f t="shared" si="18"/>
        <v>9.9173553719008271E-3</v>
      </c>
      <c r="R92" s="17"/>
    </row>
    <row r="93" spans="1:18" x14ac:dyDescent="0.25">
      <c r="A93" s="18" t="s">
        <v>99</v>
      </c>
      <c r="B93" s="47" t="s">
        <v>100</v>
      </c>
      <c r="C93" s="6" t="str">
        <f>IF(B93&lt;&gt;"",VLOOKUP($B93,'[1]WCS Occ &amp; Conc'!$A$8:$D$45,2,FALSE),"")</f>
        <v>2X2</v>
      </c>
      <c r="D93" s="20">
        <f>IF(C93&lt;&gt;"",VLOOKUP($B93,'[1]WCS Occ &amp; Conc'!$A$8:$D$45,4,FALSE),0)</f>
        <v>1398</v>
      </c>
      <c r="E93" s="21">
        <v>44612</v>
      </c>
      <c r="F93" s="21">
        <v>44977</v>
      </c>
      <c r="G93" s="22">
        <f t="shared" si="14"/>
        <v>12</v>
      </c>
      <c r="H93" s="23">
        <v>2662</v>
      </c>
      <c r="I93" s="23">
        <v>0</v>
      </c>
      <c r="J93" s="23">
        <v>0</v>
      </c>
      <c r="K93" s="24">
        <f t="shared" si="15"/>
        <v>2662</v>
      </c>
      <c r="L93" s="25">
        <f t="shared" si="16"/>
        <v>1.9041487839771101</v>
      </c>
      <c r="M93" s="24">
        <f t="shared" si="20"/>
        <v>2662</v>
      </c>
      <c r="N93" s="25">
        <f t="shared" si="17"/>
        <v>1.9041487839771101</v>
      </c>
      <c r="O93" s="27">
        <v>2610</v>
      </c>
      <c r="P93" s="28">
        <f t="shared" si="19"/>
        <v>52</v>
      </c>
      <c r="Q93" s="29">
        <f t="shared" si="18"/>
        <v>1.9923371647509579E-2</v>
      </c>
      <c r="R93" s="17"/>
    </row>
    <row r="94" spans="1:18" x14ac:dyDescent="0.25">
      <c r="A94" s="18" t="s">
        <v>101</v>
      </c>
      <c r="B94" s="47" t="s">
        <v>28</v>
      </c>
      <c r="C94" s="6" t="str">
        <f>IF(B94&lt;&gt;"",VLOOKUP($B94,'[1]WCS Occ &amp; Conc'!$A$8:$D$45,2,FALSE),"")</f>
        <v>2X2.5</v>
      </c>
      <c r="D94" s="20">
        <f>IF(C94&lt;&gt;"",VLOOKUP($B94,'[1]WCS Occ &amp; Conc'!$A$8:$D$45,4,FALSE),0)</f>
        <v>1671</v>
      </c>
      <c r="E94" s="21">
        <v>44610</v>
      </c>
      <c r="F94" s="21">
        <v>45156</v>
      </c>
      <c r="G94" s="22">
        <f t="shared" si="14"/>
        <v>17.950684931506849</v>
      </c>
      <c r="H94" s="23">
        <v>3317</v>
      </c>
      <c r="I94" s="23">
        <v>0</v>
      </c>
      <c r="J94" s="23">
        <v>0</v>
      </c>
      <c r="K94" s="24">
        <f t="shared" si="15"/>
        <v>3317</v>
      </c>
      <c r="L94" s="25">
        <f t="shared" si="16"/>
        <v>1.9850388988629564</v>
      </c>
      <c r="M94" s="24">
        <f t="shared" si="20"/>
        <v>3317</v>
      </c>
      <c r="N94" s="25">
        <f t="shared" si="17"/>
        <v>1.9850388988629564</v>
      </c>
      <c r="O94" s="27">
        <v>3220</v>
      </c>
      <c r="P94" s="28">
        <f t="shared" si="19"/>
        <v>97</v>
      </c>
      <c r="Q94" s="29">
        <f t="shared" si="18"/>
        <v>3.0124223602484471E-2</v>
      </c>
      <c r="R94" s="17"/>
    </row>
    <row r="95" spans="1:18" x14ac:dyDescent="0.25">
      <c r="A95" s="18" t="s">
        <v>102</v>
      </c>
      <c r="B95" s="47" t="s">
        <v>32</v>
      </c>
      <c r="C95" s="6" t="str">
        <f>IF(B95&lt;&gt;"",VLOOKUP($B95,'[1]WCS Occ &amp; Conc'!$A$8:$D$45,2,FALSE),"")</f>
        <v>2X2</v>
      </c>
      <c r="D95" s="20">
        <f>IF(C95&lt;&gt;"",VLOOKUP($B95,'[1]WCS Occ &amp; Conc'!$A$8:$D$45,4,FALSE),0)</f>
        <v>1453</v>
      </c>
      <c r="E95" s="21">
        <v>44607</v>
      </c>
      <c r="F95" s="21">
        <v>45001</v>
      </c>
      <c r="G95" s="22">
        <f t="shared" si="14"/>
        <v>12.953424657534246</v>
      </c>
      <c r="H95" s="23">
        <v>2605</v>
      </c>
      <c r="I95" s="23">
        <v>0</v>
      </c>
      <c r="J95" s="23">
        <v>0</v>
      </c>
      <c r="K95" s="24">
        <f t="shared" si="15"/>
        <v>2605</v>
      </c>
      <c r="L95" s="25">
        <f t="shared" si="16"/>
        <v>1.792842395044735</v>
      </c>
      <c r="M95" s="24">
        <f t="shared" si="20"/>
        <v>2605</v>
      </c>
      <c r="N95" s="25">
        <f t="shared" si="17"/>
        <v>1.792842395044735</v>
      </c>
      <c r="O95" s="27">
        <v>2335</v>
      </c>
      <c r="P95" s="28">
        <f t="shared" si="19"/>
        <v>270</v>
      </c>
      <c r="Q95" s="29">
        <f t="shared" si="18"/>
        <v>0.11563169164882227</v>
      </c>
      <c r="R95" s="17"/>
    </row>
    <row r="96" spans="1:18" x14ac:dyDescent="0.25">
      <c r="A96" s="18" t="s">
        <v>63</v>
      </c>
      <c r="B96" s="47" t="s">
        <v>53</v>
      </c>
      <c r="C96" s="6" t="str">
        <f>IF(B96&lt;&gt;"",VLOOKUP($B96,'[1]WCS Occ &amp; Conc'!$A$8:$D$45,2,FALSE),"")</f>
        <v>2X2</v>
      </c>
      <c r="D96" s="20">
        <f>IF(C96&lt;&gt;"",VLOOKUP($B96,'[1]WCS Occ &amp; Conc'!$A$8:$D$45,4,FALSE),0)</f>
        <v>1423</v>
      </c>
      <c r="E96" s="21">
        <v>44619</v>
      </c>
      <c r="F96" s="21">
        <v>44709</v>
      </c>
      <c r="G96" s="22">
        <f t="shared" si="14"/>
        <v>2.9589041095890409</v>
      </c>
      <c r="H96" s="23">
        <v>3493</v>
      </c>
      <c r="I96" s="23">
        <v>0</v>
      </c>
      <c r="J96" s="23">
        <v>0</v>
      </c>
      <c r="K96" s="24">
        <f t="shared" si="15"/>
        <v>3493</v>
      </c>
      <c r="L96" s="25">
        <f t="shared" si="16"/>
        <v>2.4546732255797612</v>
      </c>
      <c r="M96" s="24">
        <f t="shared" si="20"/>
        <v>3493</v>
      </c>
      <c r="N96" s="25">
        <f t="shared" si="17"/>
        <v>2.4546732255797612</v>
      </c>
      <c r="O96" s="27">
        <v>3343</v>
      </c>
      <c r="P96" s="28">
        <f t="shared" si="19"/>
        <v>150</v>
      </c>
      <c r="Q96" s="29">
        <f t="shared" si="18"/>
        <v>4.486987735566856E-2</v>
      </c>
      <c r="R96" s="17"/>
    </row>
    <row r="97" spans="1:18" x14ac:dyDescent="0.25">
      <c r="A97" s="18" t="s">
        <v>21</v>
      </c>
      <c r="B97" s="47" t="s">
        <v>22</v>
      </c>
      <c r="C97" s="6" t="str">
        <f>IF(B97&lt;&gt;"",VLOOKUP($B97,'[1]WCS Occ &amp; Conc'!$A$8:$D$45,2,FALSE),"")</f>
        <v>1X1.5</v>
      </c>
      <c r="D97" s="20">
        <f>IF(C97&lt;&gt;"",VLOOKUP($B97,'[1]WCS Occ &amp; Conc'!$A$8:$D$45,4,FALSE),0)</f>
        <v>1248</v>
      </c>
      <c r="E97" s="21">
        <v>44623</v>
      </c>
      <c r="F97" s="21">
        <v>45172</v>
      </c>
      <c r="G97" s="22">
        <f t="shared" si="14"/>
        <v>18.049315068493151</v>
      </c>
      <c r="H97" s="23">
        <v>2019</v>
      </c>
      <c r="I97" s="23">
        <v>0</v>
      </c>
      <c r="J97" s="23">
        <v>0</v>
      </c>
      <c r="K97" s="24">
        <f t="shared" si="15"/>
        <v>2019</v>
      </c>
      <c r="L97" s="25">
        <f t="shared" si="16"/>
        <v>1.6177884615384615</v>
      </c>
      <c r="M97" s="24">
        <f t="shared" si="20"/>
        <v>2019</v>
      </c>
      <c r="N97" s="25">
        <f t="shared" si="17"/>
        <v>1.6177884615384615</v>
      </c>
      <c r="O97" s="27">
        <v>1905</v>
      </c>
      <c r="P97" s="28">
        <f t="shared" si="19"/>
        <v>114</v>
      </c>
      <c r="Q97" s="29">
        <f t="shared" si="18"/>
        <v>5.9842519685039369E-2</v>
      </c>
      <c r="R97" s="17"/>
    </row>
    <row r="98" spans="1:18" x14ac:dyDescent="0.25">
      <c r="A98" s="18" t="s">
        <v>103</v>
      </c>
      <c r="B98" s="47" t="s">
        <v>41</v>
      </c>
      <c r="C98" s="6" t="str">
        <f>IF(B98&lt;&gt;"",VLOOKUP($B98,'[1]WCS Occ &amp; Conc'!$A$8:$D$45,2,FALSE),"")</f>
        <v>2X2</v>
      </c>
      <c r="D98" s="20">
        <f>IF(C98&lt;&gt;"",VLOOKUP($B98,'[1]WCS Occ &amp; Conc'!$A$8:$D$45,4,FALSE),0)</f>
        <v>1466</v>
      </c>
      <c r="E98" s="21">
        <v>44626</v>
      </c>
      <c r="F98" s="21">
        <v>44991</v>
      </c>
      <c r="G98" s="22">
        <f t="shared" si="14"/>
        <v>12</v>
      </c>
      <c r="H98" s="23">
        <v>3466</v>
      </c>
      <c r="I98" s="23">
        <v>0</v>
      </c>
      <c r="J98" s="23">
        <v>0</v>
      </c>
      <c r="K98" s="24">
        <f t="shared" si="15"/>
        <v>3466</v>
      </c>
      <c r="L98" s="25">
        <f t="shared" si="16"/>
        <v>2.3642564802182808</v>
      </c>
      <c r="M98" s="24">
        <f t="shared" si="20"/>
        <v>3466</v>
      </c>
      <c r="N98" s="25">
        <f t="shared" si="17"/>
        <v>2.3642564802182808</v>
      </c>
      <c r="O98" s="27">
        <v>3365</v>
      </c>
      <c r="P98" s="28">
        <f t="shared" si="19"/>
        <v>101</v>
      </c>
      <c r="Q98" s="29">
        <f t="shared" si="18"/>
        <v>3.0014858841010402E-2</v>
      </c>
      <c r="R98" s="17"/>
    </row>
    <row r="99" spans="1:18" x14ac:dyDescent="0.25">
      <c r="A99" s="18" t="s">
        <v>104</v>
      </c>
      <c r="B99" s="47" t="s">
        <v>105</v>
      </c>
      <c r="C99" s="6" t="str">
        <f>IF(B99&lt;&gt;"",VLOOKUP($B99,'[1]WCS Occ &amp; Conc'!$A$8:$D$45,2,FALSE),"")</f>
        <v>2X2.5</v>
      </c>
      <c r="D99" s="20">
        <f>IF(C99&lt;&gt;"",VLOOKUP($B99,'[1]WCS Occ &amp; Conc'!$A$8:$D$45,4,FALSE),0)</f>
        <v>1562</v>
      </c>
      <c r="E99" s="21">
        <v>44621</v>
      </c>
      <c r="F99" s="21">
        <v>45017</v>
      </c>
      <c r="G99" s="22">
        <f t="shared" si="14"/>
        <v>13.019178082191781</v>
      </c>
      <c r="H99" s="23">
        <v>2912</v>
      </c>
      <c r="I99" s="23">
        <v>0</v>
      </c>
      <c r="J99" s="23">
        <v>0</v>
      </c>
      <c r="K99" s="24">
        <f t="shared" si="15"/>
        <v>2912</v>
      </c>
      <c r="L99" s="25">
        <f t="shared" si="16"/>
        <v>1.8642765685019207</v>
      </c>
      <c r="M99" s="24">
        <f t="shared" si="20"/>
        <v>2912</v>
      </c>
      <c r="N99" s="25">
        <f t="shared" si="17"/>
        <v>1.8642765685019207</v>
      </c>
      <c r="O99" s="27">
        <f>3100-477</f>
        <v>2623</v>
      </c>
      <c r="P99" s="28">
        <f t="shared" si="19"/>
        <v>289</v>
      </c>
      <c r="Q99" s="29">
        <f t="shared" si="18"/>
        <v>0.11017918414029737</v>
      </c>
      <c r="R99" s="17"/>
    </row>
    <row r="100" spans="1:18" x14ac:dyDescent="0.25">
      <c r="A100" s="18" t="s">
        <v>106</v>
      </c>
      <c r="B100" s="47" t="s">
        <v>24</v>
      </c>
      <c r="C100" s="6" t="str">
        <f>IF(B100&lt;&gt;"",VLOOKUP($B100,'[1]WCS Occ &amp; Conc'!$A$8:$D$45,2,FALSE),"")</f>
        <v>1X1</v>
      </c>
      <c r="D100" s="20">
        <f>IF(C100&lt;&gt;"",VLOOKUP($B100,'[1]WCS Occ &amp; Conc'!$A$8:$D$45,4,FALSE),0)</f>
        <v>934</v>
      </c>
      <c r="E100" s="21">
        <v>44631</v>
      </c>
      <c r="F100" s="21">
        <v>44936</v>
      </c>
      <c r="G100" s="22">
        <f t="shared" si="14"/>
        <v>10.027397260273972</v>
      </c>
      <c r="H100" s="23">
        <v>1985</v>
      </c>
      <c r="I100" s="23">
        <v>0</v>
      </c>
      <c r="J100" s="23">
        <v>0</v>
      </c>
      <c r="K100" s="24">
        <f t="shared" si="15"/>
        <v>1985</v>
      </c>
      <c r="L100" s="25">
        <f t="shared" si="16"/>
        <v>2.1252676659528906</v>
      </c>
      <c r="M100" s="24">
        <f t="shared" si="20"/>
        <v>1985</v>
      </c>
      <c r="N100" s="25">
        <f t="shared" si="17"/>
        <v>2.1252676659528906</v>
      </c>
      <c r="O100" s="27">
        <v>1890</v>
      </c>
      <c r="P100" s="28">
        <f t="shared" si="19"/>
        <v>95</v>
      </c>
      <c r="Q100" s="29">
        <f t="shared" si="18"/>
        <v>5.0264550264550262E-2</v>
      </c>
      <c r="R100" s="17"/>
    </row>
    <row r="101" spans="1:18" x14ac:dyDescent="0.25">
      <c r="A101" s="18" t="s">
        <v>107</v>
      </c>
      <c r="B101" s="47" t="s">
        <v>22</v>
      </c>
      <c r="C101" s="6" t="str">
        <f>IF(B101&lt;&gt;"",VLOOKUP($B101,'[1]WCS Occ &amp; Conc'!$A$8:$D$45,2,FALSE),"")</f>
        <v>1X1.5</v>
      </c>
      <c r="D101" s="20">
        <f>IF(C101&lt;&gt;"",VLOOKUP($B101,'[1]WCS Occ &amp; Conc'!$A$8:$D$45,4,FALSE),0)</f>
        <v>1248</v>
      </c>
      <c r="E101" s="21">
        <v>44636</v>
      </c>
      <c r="F101" s="21">
        <v>45032</v>
      </c>
      <c r="G101" s="22">
        <f t="shared" si="14"/>
        <v>13.019178082191781</v>
      </c>
      <c r="H101" s="23">
        <v>2314</v>
      </c>
      <c r="I101" s="23">
        <v>0</v>
      </c>
      <c r="J101" s="23">
        <v>0</v>
      </c>
      <c r="K101" s="24">
        <f t="shared" si="15"/>
        <v>2314</v>
      </c>
      <c r="L101" s="25">
        <f t="shared" si="16"/>
        <v>1.8541666666666667</v>
      </c>
      <c r="M101" s="24">
        <f t="shared" si="20"/>
        <v>2314</v>
      </c>
      <c r="N101" s="25">
        <f t="shared" si="17"/>
        <v>1.8541666666666667</v>
      </c>
      <c r="O101" s="27">
        <v>2255</v>
      </c>
      <c r="P101" s="28">
        <f t="shared" si="19"/>
        <v>59</v>
      </c>
      <c r="Q101" s="29">
        <f t="shared" si="18"/>
        <v>2.6164079822616409E-2</v>
      </c>
      <c r="R101" s="17"/>
    </row>
    <row r="102" spans="1:18" x14ac:dyDescent="0.25">
      <c r="A102" s="18" t="s">
        <v>108</v>
      </c>
      <c r="B102" s="47" t="s">
        <v>28</v>
      </c>
      <c r="C102" s="6" t="str">
        <f>IF(B102&lt;&gt;"",VLOOKUP($B102,'[1]WCS Occ &amp; Conc'!$A$8:$D$45,2,FALSE),"")</f>
        <v>2X2.5</v>
      </c>
      <c r="D102" s="20">
        <f>IF(C102&lt;&gt;"",VLOOKUP($B102,'[1]WCS Occ &amp; Conc'!$A$8:$D$45,4,FALSE),0)</f>
        <v>1671</v>
      </c>
      <c r="E102" s="21">
        <v>44646</v>
      </c>
      <c r="F102" s="21">
        <v>45042</v>
      </c>
      <c r="G102" s="22">
        <f t="shared" si="14"/>
        <v>13.019178082191781</v>
      </c>
      <c r="H102" s="23">
        <v>3011</v>
      </c>
      <c r="I102" s="23">
        <v>0</v>
      </c>
      <c r="J102" s="23">
        <v>0</v>
      </c>
      <c r="K102" s="24">
        <f t="shared" si="15"/>
        <v>3011</v>
      </c>
      <c r="L102" s="25">
        <f t="shared" si="16"/>
        <v>1.8019150209455417</v>
      </c>
      <c r="M102" s="24">
        <f t="shared" si="20"/>
        <v>3010.9999999999995</v>
      </c>
      <c r="N102" s="25">
        <f t="shared" si="17"/>
        <v>1.8019150209455412</v>
      </c>
      <c r="O102" s="27">
        <f>3150-485</f>
        <v>2665</v>
      </c>
      <c r="P102" s="28">
        <f t="shared" si="19"/>
        <v>346</v>
      </c>
      <c r="Q102" s="29">
        <f t="shared" si="18"/>
        <v>0.12983114446529082</v>
      </c>
      <c r="R102" s="17"/>
    </row>
    <row r="103" spans="1:18" x14ac:dyDescent="0.25">
      <c r="A103" s="18" t="s">
        <v>109</v>
      </c>
      <c r="B103" s="47" t="s">
        <v>105</v>
      </c>
      <c r="C103" s="6" t="str">
        <f>IF(B103&lt;&gt;"",VLOOKUP($B103,'[1]WCS Occ &amp; Conc'!$A$8:$D$45,2,FALSE),"")</f>
        <v>2X2.5</v>
      </c>
      <c r="D103" s="20">
        <f>IF(C103&lt;&gt;"",VLOOKUP($B103,'[1]WCS Occ &amp; Conc'!$A$8:$D$45,4,FALSE),0)</f>
        <v>1562</v>
      </c>
      <c r="E103" s="21">
        <v>44648</v>
      </c>
      <c r="F103" s="21">
        <v>45044</v>
      </c>
      <c r="G103" s="22">
        <f t="shared" si="14"/>
        <v>13.019178082191781</v>
      </c>
      <c r="H103" s="23">
        <v>2218</v>
      </c>
      <c r="I103" s="23">
        <v>0</v>
      </c>
      <c r="J103" s="23">
        <v>0</v>
      </c>
      <c r="K103" s="24">
        <f t="shared" si="15"/>
        <v>2218</v>
      </c>
      <c r="L103" s="25">
        <f t="shared" si="16"/>
        <v>1.4199743918053778</v>
      </c>
      <c r="M103" s="24">
        <f t="shared" si="20"/>
        <v>2218</v>
      </c>
      <c r="N103" s="25">
        <f t="shared" si="17"/>
        <v>1.4199743918053778</v>
      </c>
      <c r="O103" s="27">
        <f>2405-370</f>
        <v>2035</v>
      </c>
      <c r="P103" s="28">
        <f t="shared" si="19"/>
        <v>183</v>
      </c>
      <c r="Q103" s="29">
        <f t="shared" si="18"/>
        <v>8.9926289926289926E-2</v>
      </c>
      <c r="R103" s="17"/>
    </row>
    <row r="104" spans="1:18" x14ac:dyDescent="0.25">
      <c r="A104" s="18" t="s">
        <v>110</v>
      </c>
      <c r="B104" s="47" t="s">
        <v>22</v>
      </c>
      <c r="C104" s="6" t="str">
        <f>IF(B104&lt;&gt;"",VLOOKUP($B104,'[1]WCS Occ &amp; Conc'!$A$8:$D$45,2,FALSE),"")</f>
        <v>1X1.5</v>
      </c>
      <c r="D104" s="20">
        <f>IF(C104&lt;&gt;"",VLOOKUP($B104,'[1]WCS Occ &amp; Conc'!$A$8:$D$45,4,FALSE),0)</f>
        <v>1248</v>
      </c>
      <c r="E104" s="21">
        <v>44652</v>
      </c>
      <c r="F104" s="21">
        <v>45199</v>
      </c>
      <c r="G104" s="22">
        <f t="shared" si="14"/>
        <v>17.983561643835614</v>
      </c>
      <c r="H104" s="23">
        <v>2457</v>
      </c>
      <c r="I104" s="23">
        <v>0</v>
      </c>
      <c r="J104" s="23">
        <v>0</v>
      </c>
      <c r="K104" s="24">
        <f t="shared" si="15"/>
        <v>2457</v>
      </c>
      <c r="L104" s="25">
        <f t="shared" si="16"/>
        <v>1.96875</v>
      </c>
      <c r="M104" s="24">
        <f t="shared" si="20"/>
        <v>2457</v>
      </c>
      <c r="N104" s="25">
        <f t="shared" si="17"/>
        <v>1.96875</v>
      </c>
      <c r="O104" s="27">
        <v>2340</v>
      </c>
      <c r="P104" s="28">
        <f t="shared" si="19"/>
        <v>117</v>
      </c>
      <c r="Q104" s="29">
        <f t="shared" si="18"/>
        <v>0.05</v>
      </c>
      <c r="R104" s="17"/>
    </row>
    <row r="105" spans="1:18" x14ac:dyDescent="0.25">
      <c r="A105" s="18" t="s">
        <v>111</v>
      </c>
      <c r="B105" s="47" t="s">
        <v>45</v>
      </c>
      <c r="C105" s="6" t="str">
        <f>IF(B105&lt;&gt;"",VLOOKUP($B105,'[1]WCS Occ &amp; Conc'!$A$8:$D$45,2,FALSE),"")</f>
        <v>1X1.5</v>
      </c>
      <c r="D105" s="20">
        <f>IF(C105&lt;&gt;"",VLOOKUP($B105,'[1]WCS Occ &amp; Conc'!$A$8:$D$45,4,FALSE),0)</f>
        <v>1292</v>
      </c>
      <c r="E105" s="21">
        <v>44652</v>
      </c>
      <c r="F105" s="21">
        <v>45199</v>
      </c>
      <c r="G105" s="22">
        <f t="shared" si="14"/>
        <v>17.983561643835614</v>
      </c>
      <c r="H105" s="23">
        <v>2760</v>
      </c>
      <c r="I105" s="23">
        <v>0</v>
      </c>
      <c r="J105" s="23">
        <v>0</v>
      </c>
      <c r="K105" s="24">
        <f t="shared" si="15"/>
        <v>2760</v>
      </c>
      <c r="L105" s="25">
        <f t="shared" si="16"/>
        <v>2.1362229102167181</v>
      </c>
      <c r="M105" s="24">
        <f t="shared" si="20"/>
        <v>2760</v>
      </c>
      <c r="N105" s="25">
        <f t="shared" si="17"/>
        <v>2.1362229102167181</v>
      </c>
      <c r="O105" s="27">
        <v>2680</v>
      </c>
      <c r="P105" s="28">
        <f t="shared" si="19"/>
        <v>80</v>
      </c>
      <c r="Q105" s="29">
        <f t="shared" si="18"/>
        <v>2.9850746268656716E-2</v>
      </c>
      <c r="R105" s="17"/>
    </row>
    <row r="106" spans="1:18" x14ac:dyDescent="0.25">
      <c r="A106" s="18" t="s">
        <v>112</v>
      </c>
      <c r="B106" s="47" t="s">
        <v>113</v>
      </c>
      <c r="C106" s="6" t="str">
        <f>IF(B106&lt;&gt;"",VLOOKUP($B106,'[1]WCS Occ &amp; Conc'!$A$8:$D$45,2,FALSE),"")</f>
        <v>1X1</v>
      </c>
      <c r="D106" s="20">
        <f>IF(C106&lt;&gt;"",VLOOKUP($B106,'[1]WCS Occ &amp; Conc'!$A$8:$D$45,4,FALSE),0)</f>
        <v>1097</v>
      </c>
      <c r="E106" s="21">
        <v>44652</v>
      </c>
      <c r="F106" s="21">
        <v>45199</v>
      </c>
      <c r="G106" s="22">
        <f t="shared" si="14"/>
        <v>17.983561643835614</v>
      </c>
      <c r="H106" s="23">
        <v>1723</v>
      </c>
      <c r="I106" s="23">
        <v>0</v>
      </c>
      <c r="J106" s="23">
        <v>0</v>
      </c>
      <c r="K106" s="24">
        <f t="shared" si="15"/>
        <v>1723</v>
      </c>
      <c r="L106" s="25">
        <f t="shared" si="16"/>
        <v>1.5706472196900638</v>
      </c>
      <c r="M106" s="24">
        <f t="shared" si="20"/>
        <v>1723</v>
      </c>
      <c r="N106" s="25">
        <f t="shared" si="17"/>
        <v>1.5706472196900638</v>
      </c>
      <c r="O106" s="27">
        <v>1610</v>
      </c>
      <c r="P106" s="28">
        <f t="shared" si="19"/>
        <v>113</v>
      </c>
      <c r="Q106" s="29">
        <f t="shared" si="18"/>
        <v>7.0186335403726707E-2</v>
      </c>
      <c r="R106" s="17"/>
    </row>
    <row r="107" spans="1:18" x14ac:dyDescent="0.25">
      <c r="A107" s="18" t="s">
        <v>114</v>
      </c>
      <c r="B107" s="47" t="s">
        <v>26</v>
      </c>
      <c r="C107" s="6" t="str">
        <f>IF(B107&lt;&gt;"",VLOOKUP($B107,'[1]WCS Occ &amp; Conc'!$A$8:$D$45,2,FALSE),"")</f>
        <v>2X2.5</v>
      </c>
      <c r="D107" s="20">
        <f>IF(C107&lt;&gt;"",VLOOKUP($B107,'[1]WCS Occ &amp; Conc'!$A$8:$D$45,4,FALSE),0)</f>
        <v>1657</v>
      </c>
      <c r="E107" s="21">
        <v>44652</v>
      </c>
      <c r="F107" s="21">
        <v>45016</v>
      </c>
      <c r="G107" s="22">
        <f t="shared" si="14"/>
        <v>11.967123287671232</v>
      </c>
      <c r="H107" s="23">
        <v>3302</v>
      </c>
      <c r="I107" s="23">
        <v>0</v>
      </c>
      <c r="J107" s="23">
        <v>0</v>
      </c>
      <c r="K107" s="24">
        <f t="shared" si="15"/>
        <v>3302</v>
      </c>
      <c r="L107" s="25">
        <f t="shared" si="16"/>
        <v>1.9927579963789981</v>
      </c>
      <c r="M107" s="24">
        <f t="shared" si="20"/>
        <v>3302</v>
      </c>
      <c r="N107" s="25">
        <f t="shared" si="17"/>
        <v>1.9927579963789981</v>
      </c>
      <c r="O107" s="27">
        <v>3160</v>
      </c>
      <c r="P107" s="28">
        <f t="shared" si="19"/>
        <v>142</v>
      </c>
      <c r="Q107" s="29">
        <f t="shared" si="18"/>
        <v>4.493670886075949E-2</v>
      </c>
      <c r="R107" s="17"/>
    </row>
    <row r="108" spans="1:18" x14ac:dyDescent="0.25">
      <c r="A108" s="18" t="s">
        <v>115</v>
      </c>
      <c r="B108" s="47" t="s">
        <v>105</v>
      </c>
      <c r="C108" s="6" t="str">
        <f>IF(B108&lt;&gt;"",VLOOKUP($B108,'[1]WCS Occ &amp; Conc'!$A$8:$D$45,2,FALSE),"")</f>
        <v>2X2.5</v>
      </c>
      <c r="D108" s="20">
        <f>IF(C108&lt;&gt;"",VLOOKUP($B108,'[1]WCS Occ &amp; Conc'!$A$8:$D$45,4,FALSE),0)</f>
        <v>1562</v>
      </c>
      <c r="E108" s="21">
        <v>44654</v>
      </c>
      <c r="F108" s="21">
        <v>45201</v>
      </c>
      <c r="G108" s="22">
        <f t="shared" si="14"/>
        <v>17.983561643835614</v>
      </c>
      <c r="H108" s="23">
        <v>2817</v>
      </c>
      <c r="I108" s="23">
        <v>1409</v>
      </c>
      <c r="J108" s="23">
        <v>0</v>
      </c>
      <c r="K108" s="24">
        <f t="shared" si="15"/>
        <v>2817</v>
      </c>
      <c r="L108" s="25">
        <f t="shared" si="16"/>
        <v>1.8034571062740077</v>
      </c>
      <c r="M108" s="24">
        <f t="shared" si="20"/>
        <v>2738.6506703229738</v>
      </c>
      <c r="N108" s="25">
        <f t="shared" si="17"/>
        <v>1.7532974842016478</v>
      </c>
      <c r="O108" s="27">
        <v>2387</v>
      </c>
      <c r="P108" s="28">
        <f t="shared" si="19"/>
        <v>430</v>
      </c>
      <c r="Q108" s="29">
        <f t="shared" si="18"/>
        <v>0.18014243820695433</v>
      </c>
      <c r="R108" s="17"/>
    </row>
    <row r="109" spans="1:18" x14ac:dyDescent="0.25">
      <c r="A109" s="18" t="s">
        <v>116</v>
      </c>
      <c r="B109" s="47" t="s">
        <v>113</v>
      </c>
      <c r="C109" s="6" t="str">
        <f>IF(B109&lt;&gt;"",VLOOKUP($B109,'[1]WCS Occ &amp; Conc'!$A$8:$D$45,2,FALSE),"")</f>
        <v>1X1</v>
      </c>
      <c r="D109" s="20">
        <f>IF(C109&lt;&gt;"",VLOOKUP($B109,'[1]WCS Occ &amp; Conc'!$A$8:$D$45,4,FALSE),0)</f>
        <v>1097</v>
      </c>
      <c r="E109" s="21">
        <v>44661</v>
      </c>
      <c r="F109" s="21">
        <v>45210</v>
      </c>
      <c r="G109" s="22">
        <f t="shared" si="14"/>
        <v>18.049315068493151</v>
      </c>
      <c r="H109" s="23">
        <v>1763</v>
      </c>
      <c r="I109" s="23">
        <v>0</v>
      </c>
      <c r="J109" s="23">
        <v>0</v>
      </c>
      <c r="K109" s="24">
        <f t="shared" si="15"/>
        <v>1763</v>
      </c>
      <c r="L109" s="25">
        <f t="shared" si="16"/>
        <v>1.6071103008204193</v>
      </c>
      <c r="M109" s="24">
        <f t="shared" si="20"/>
        <v>1763</v>
      </c>
      <c r="N109" s="25">
        <f t="shared" si="17"/>
        <v>1.6071103008204193</v>
      </c>
      <c r="O109" s="27">
        <f>1910-212</f>
        <v>1698</v>
      </c>
      <c r="P109" s="28">
        <f t="shared" si="19"/>
        <v>65</v>
      </c>
      <c r="Q109" s="29">
        <f t="shared" si="18"/>
        <v>3.828032979976443E-2</v>
      </c>
      <c r="R109" s="17"/>
    </row>
    <row r="110" spans="1:18" x14ac:dyDescent="0.25">
      <c r="A110" s="18" t="s">
        <v>117</v>
      </c>
      <c r="B110" s="47" t="s">
        <v>22</v>
      </c>
      <c r="C110" s="6" t="str">
        <f>IF(B110&lt;&gt;"",VLOOKUP($B110,'[1]WCS Occ &amp; Conc'!$A$8:$D$45,2,FALSE),"")</f>
        <v>1X1.5</v>
      </c>
      <c r="D110" s="20">
        <f>IF(C110&lt;&gt;"",VLOOKUP($B110,'[1]WCS Occ &amp; Conc'!$A$8:$D$45,4,FALSE),0)</f>
        <v>1248</v>
      </c>
      <c r="E110" s="21">
        <v>44657</v>
      </c>
      <c r="F110" s="21">
        <v>45205</v>
      </c>
      <c r="G110" s="22">
        <f t="shared" si="14"/>
        <v>18.016438356164382</v>
      </c>
      <c r="H110" s="23">
        <v>1782</v>
      </c>
      <c r="I110" s="23">
        <v>0</v>
      </c>
      <c r="J110" s="23">
        <v>0</v>
      </c>
      <c r="K110" s="24">
        <f t="shared" si="15"/>
        <v>1782</v>
      </c>
      <c r="L110" s="25">
        <f t="shared" si="16"/>
        <v>1.4278846153846154</v>
      </c>
      <c r="M110" s="24">
        <f t="shared" si="20"/>
        <v>1782</v>
      </c>
      <c r="N110" s="25">
        <f t="shared" si="17"/>
        <v>1.4278846153846154</v>
      </c>
      <c r="O110" s="27">
        <f>2005-308</f>
        <v>1697</v>
      </c>
      <c r="P110" s="28">
        <f t="shared" si="19"/>
        <v>85</v>
      </c>
      <c r="Q110" s="29">
        <f t="shared" si="18"/>
        <v>5.0088391278727162E-2</v>
      </c>
      <c r="R110" s="17"/>
    </row>
    <row r="111" spans="1:18" x14ac:dyDescent="0.25">
      <c r="A111" s="18" t="s">
        <v>118</v>
      </c>
      <c r="B111" s="47" t="s">
        <v>26</v>
      </c>
      <c r="C111" s="6" t="str">
        <f>IF(B111&lt;&gt;"",VLOOKUP($B111,'[1]WCS Occ &amp; Conc'!$A$8:$D$45,2,FALSE),"")</f>
        <v>2X2.5</v>
      </c>
      <c r="D111" s="20">
        <f>IF(C111&lt;&gt;"",VLOOKUP($B111,'[1]WCS Occ &amp; Conc'!$A$8:$D$45,4,FALSE),0)</f>
        <v>1657</v>
      </c>
      <c r="E111" s="21">
        <v>44656</v>
      </c>
      <c r="F111" s="21">
        <v>44777</v>
      </c>
      <c r="G111" s="22">
        <f t="shared" si="14"/>
        <v>3.9780821917808216</v>
      </c>
      <c r="H111" s="23">
        <v>3243</v>
      </c>
      <c r="I111" s="23">
        <v>0</v>
      </c>
      <c r="J111" s="23">
        <v>0</v>
      </c>
      <c r="K111" s="24">
        <f t="shared" si="15"/>
        <v>3243</v>
      </c>
      <c r="L111" s="25">
        <f t="shared" si="16"/>
        <v>1.9571514785757393</v>
      </c>
      <c r="M111" s="24">
        <f t="shared" si="20"/>
        <v>3243</v>
      </c>
      <c r="N111" s="25">
        <f t="shared" si="17"/>
        <v>1.9571514785757393</v>
      </c>
      <c r="O111" s="27">
        <v>3243</v>
      </c>
      <c r="P111" s="28">
        <f t="shared" si="19"/>
        <v>0</v>
      </c>
      <c r="Q111" s="29">
        <f t="shared" si="18"/>
        <v>0</v>
      </c>
      <c r="R111" s="17"/>
    </row>
    <row r="112" spans="1:18" x14ac:dyDescent="0.25">
      <c r="A112" s="18" t="s">
        <v>119</v>
      </c>
      <c r="B112" s="47" t="s">
        <v>30</v>
      </c>
      <c r="C112" s="6" t="str">
        <f>IF(B112&lt;&gt;"",VLOOKUP($B112,'[1]WCS Occ &amp; Conc'!$A$8:$D$45,2,FALSE),"")</f>
        <v>1X1.5</v>
      </c>
      <c r="D112" s="20">
        <f>IF(C112&lt;&gt;"",VLOOKUP($B112,'[1]WCS Occ &amp; Conc'!$A$8:$D$45,4,FALSE),0)</f>
        <v>1077</v>
      </c>
      <c r="E112" s="21">
        <v>44666</v>
      </c>
      <c r="F112" s="21">
        <v>44757</v>
      </c>
      <c r="G112" s="22">
        <f t="shared" si="14"/>
        <v>2.9917808219178079</v>
      </c>
      <c r="H112" s="23">
        <v>2150</v>
      </c>
      <c r="I112" s="23">
        <v>0</v>
      </c>
      <c r="J112" s="23">
        <v>0</v>
      </c>
      <c r="K112" s="24">
        <f t="shared" si="15"/>
        <v>2150</v>
      </c>
      <c r="L112" s="25">
        <f t="shared" si="16"/>
        <v>1.9962859795728876</v>
      </c>
      <c r="M112" s="24">
        <f t="shared" si="20"/>
        <v>2150</v>
      </c>
      <c r="N112" s="25">
        <f t="shared" si="17"/>
        <v>1.9962859795728876</v>
      </c>
      <c r="O112" s="27">
        <v>2030</v>
      </c>
      <c r="P112" s="28">
        <f t="shared" si="19"/>
        <v>120</v>
      </c>
      <c r="Q112" s="29">
        <f t="shared" si="18"/>
        <v>5.9113300492610835E-2</v>
      </c>
      <c r="R112" s="17"/>
    </row>
    <row r="113" spans="1:18" x14ac:dyDescent="0.25">
      <c r="A113" s="18" t="s">
        <v>120</v>
      </c>
      <c r="B113" s="47" t="s">
        <v>105</v>
      </c>
      <c r="C113" s="6" t="str">
        <f>IF(B113&lt;&gt;"",VLOOKUP($B113,'[1]WCS Occ &amp; Conc'!$A$8:$D$45,2,FALSE),"")</f>
        <v>2X2.5</v>
      </c>
      <c r="D113" s="20">
        <f>IF(C113&lt;&gt;"",VLOOKUP($B113,'[1]WCS Occ &amp; Conc'!$A$8:$D$45,4,FALSE),0)</f>
        <v>1562</v>
      </c>
      <c r="E113" s="21">
        <v>44663</v>
      </c>
      <c r="F113" s="21">
        <v>45058</v>
      </c>
      <c r="G113" s="22">
        <f t="shared" si="14"/>
        <v>12.986301369863012</v>
      </c>
      <c r="H113" s="23">
        <v>2975</v>
      </c>
      <c r="I113" s="23">
        <v>1487.5</v>
      </c>
      <c r="J113" s="23">
        <v>0</v>
      </c>
      <c r="K113" s="24">
        <f t="shared" si="15"/>
        <v>2975</v>
      </c>
      <c r="L113" s="25">
        <f t="shared" si="16"/>
        <v>1.9046094750320102</v>
      </c>
      <c r="M113" s="24">
        <f t="shared" si="20"/>
        <v>2860.456223628692</v>
      </c>
      <c r="N113" s="25">
        <f t="shared" si="17"/>
        <v>1.8312779920798283</v>
      </c>
      <c r="O113" s="27">
        <v>2955</v>
      </c>
      <c r="P113" s="28">
        <f t="shared" si="19"/>
        <v>20</v>
      </c>
      <c r="Q113" s="29">
        <f t="shared" si="18"/>
        <v>6.7681895093062603E-3</v>
      </c>
      <c r="R113" s="17"/>
    </row>
    <row r="114" spans="1:18" x14ac:dyDescent="0.25">
      <c r="A114" s="18" t="s">
        <v>121</v>
      </c>
      <c r="B114" s="47" t="s">
        <v>79</v>
      </c>
      <c r="C114" s="6" t="str">
        <f>IF(B114&lt;&gt;"",VLOOKUP($B114,'[1]WCS Occ &amp; Conc'!$A$8:$D$45,2,FALSE),"")</f>
        <v>2X2</v>
      </c>
      <c r="D114" s="20">
        <f>IF(C114&lt;&gt;"",VLOOKUP($B114,'[1]WCS Occ &amp; Conc'!$A$8:$D$45,4,FALSE),0)</f>
        <v>1436</v>
      </c>
      <c r="E114" s="21">
        <v>44672</v>
      </c>
      <c r="F114" s="21">
        <v>44763</v>
      </c>
      <c r="G114" s="22">
        <f t="shared" si="14"/>
        <v>2.9917808219178079</v>
      </c>
      <c r="H114" s="23">
        <v>3520</v>
      </c>
      <c r="I114" s="23">
        <v>0</v>
      </c>
      <c r="J114" s="23">
        <v>0</v>
      </c>
      <c r="K114" s="24">
        <f t="shared" si="15"/>
        <v>3520</v>
      </c>
      <c r="L114" s="25">
        <f t="shared" si="16"/>
        <v>2.4512534818941503</v>
      </c>
      <c r="M114" s="24">
        <f>IF(AND(B114&gt;0,G114&gt;0,H114&gt;0),((G114-I114/H114)*K114/G114),0)</f>
        <v>3520</v>
      </c>
      <c r="N114" s="25">
        <f t="shared" si="17"/>
        <v>2.4512534818941503</v>
      </c>
      <c r="O114" s="27">
        <v>2733</v>
      </c>
      <c r="P114" s="28">
        <f t="shared" si="19"/>
        <v>787</v>
      </c>
      <c r="Q114" s="29">
        <f t="shared" si="18"/>
        <v>0.2879619465788511</v>
      </c>
      <c r="R114" s="17"/>
    </row>
    <row r="115" spans="1:18" x14ac:dyDescent="0.25">
      <c r="A115" s="18" t="s">
        <v>122</v>
      </c>
      <c r="B115" s="47" t="s">
        <v>26</v>
      </c>
      <c r="C115" s="6" t="str">
        <f>IF(B115&lt;&gt;"",VLOOKUP($B115,'[1]WCS Occ &amp; Conc'!$A$8:$D$45,2,FALSE),"")</f>
        <v>2X2.5</v>
      </c>
      <c r="D115" s="20">
        <f>IF(C115&lt;&gt;"",VLOOKUP($B115,'[1]WCS Occ &amp; Conc'!$A$8:$D$45,4,FALSE),0)</f>
        <v>1657</v>
      </c>
      <c r="E115" s="21">
        <v>44671</v>
      </c>
      <c r="F115" s="21">
        <v>45219</v>
      </c>
      <c r="G115" s="22">
        <f t="shared" si="14"/>
        <v>18.016438356164382</v>
      </c>
      <c r="H115" s="23">
        <v>3129</v>
      </c>
      <c r="I115" s="23">
        <v>0</v>
      </c>
      <c r="J115" s="23">
        <v>0</v>
      </c>
      <c r="K115" s="24">
        <f t="shared" si="15"/>
        <v>3129</v>
      </c>
      <c r="L115" s="25">
        <f t="shared" si="16"/>
        <v>1.8883524441762221</v>
      </c>
      <c r="M115" s="24">
        <f t="shared" si="20"/>
        <v>3129</v>
      </c>
      <c r="N115" s="25">
        <f t="shared" si="17"/>
        <v>1.8883524441762221</v>
      </c>
      <c r="O115" s="27">
        <v>3038</v>
      </c>
      <c r="P115" s="28">
        <f t="shared" si="19"/>
        <v>91</v>
      </c>
      <c r="Q115" s="29">
        <f t="shared" si="18"/>
        <v>2.9953917050691243E-2</v>
      </c>
      <c r="R115" s="17"/>
    </row>
    <row r="116" spans="1:18" x14ac:dyDescent="0.25">
      <c r="A116" s="18" t="s">
        <v>123</v>
      </c>
      <c r="B116" s="47" t="s">
        <v>58</v>
      </c>
      <c r="C116" s="6" t="str">
        <f>IF(B116&lt;&gt;"",VLOOKUP($B116,'[1]WCS Occ &amp; Conc'!$A$8:$D$45,2,FALSE),"")</f>
        <v>3X3</v>
      </c>
      <c r="D116" s="20">
        <f>IF(C116&lt;&gt;"",VLOOKUP($B116,'[1]WCS Occ &amp; Conc'!$A$8:$D$45,4,FALSE),0)</f>
        <v>2324</v>
      </c>
      <c r="E116" s="21">
        <v>44682</v>
      </c>
      <c r="F116" s="21">
        <v>45047</v>
      </c>
      <c r="G116" s="22">
        <f t="shared" si="14"/>
        <v>12</v>
      </c>
      <c r="H116" s="23">
        <v>3883</v>
      </c>
      <c r="I116" s="23">
        <v>0</v>
      </c>
      <c r="J116" s="23">
        <v>0</v>
      </c>
      <c r="K116" s="24">
        <f t="shared" si="15"/>
        <v>3883</v>
      </c>
      <c r="L116" s="25">
        <f t="shared" si="16"/>
        <v>1.6708261617900173</v>
      </c>
      <c r="M116" s="24">
        <f t="shared" si="20"/>
        <v>3883</v>
      </c>
      <c r="N116" s="25">
        <f t="shared" si="17"/>
        <v>1.6708261617900173</v>
      </c>
      <c r="O116" s="27">
        <v>3663</v>
      </c>
      <c r="P116" s="28">
        <f t="shared" si="19"/>
        <v>220</v>
      </c>
      <c r="Q116" s="29">
        <f t="shared" si="18"/>
        <v>6.006006006006006E-2</v>
      </c>
      <c r="R116" s="17"/>
    </row>
    <row r="117" spans="1:18" x14ac:dyDescent="0.25">
      <c r="A117" s="18" t="s">
        <v>124</v>
      </c>
      <c r="B117" s="47" t="s">
        <v>41</v>
      </c>
      <c r="C117" s="6" t="str">
        <f>IF(B117&lt;&gt;"",VLOOKUP($B117,'[1]WCS Occ &amp; Conc'!$A$8:$D$45,2,FALSE),"")</f>
        <v>2X2</v>
      </c>
      <c r="D117" s="20">
        <f>IF(C117&lt;&gt;"",VLOOKUP($B117,'[1]WCS Occ &amp; Conc'!$A$8:$D$45,4,FALSE),0)</f>
        <v>1466</v>
      </c>
      <c r="E117" s="21">
        <v>44682</v>
      </c>
      <c r="F117" s="21">
        <v>44866</v>
      </c>
      <c r="G117" s="22">
        <f t="shared" si="14"/>
        <v>6.0493150684931507</v>
      </c>
      <c r="H117" s="23">
        <v>3827</v>
      </c>
      <c r="I117" s="23">
        <v>0</v>
      </c>
      <c r="J117" s="23">
        <v>0</v>
      </c>
      <c r="K117" s="24">
        <f t="shared" si="15"/>
        <v>3827</v>
      </c>
      <c r="L117" s="25">
        <f t="shared" si="16"/>
        <v>2.6105047748976808</v>
      </c>
      <c r="M117" s="24">
        <f t="shared" si="20"/>
        <v>3827</v>
      </c>
      <c r="N117" s="25">
        <f t="shared" si="17"/>
        <v>2.6105047748976808</v>
      </c>
      <c r="O117" s="27">
        <v>3472</v>
      </c>
      <c r="P117" s="28">
        <f t="shared" si="19"/>
        <v>355</v>
      </c>
      <c r="Q117" s="29">
        <f t="shared" si="18"/>
        <v>0.10224654377880184</v>
      </c>
      <c r="R117" s="17"/>
    </row>
    <row r="118" spans="1:18" x14ac:dyDescent="0.25">
      <c r="A118" s="18" t="s">
        <v>125</v>
      </c>
      <c r="B118" s="47" t="s">
        <v>22</v>
      </c>
      <c r="C118" s="6" t="str">
        <f>IF(B118&lt;&gt;"",VLOOKUP($B118,'[1]WCS Occ &amp; Conc'!$A$8:$D$45,2,FALSE),"")</f>
        <v>1X1.5</v>
      </c>
      <c r="D118" s="20">
        <f>IF(C118&lt;&gt;"",VLOOKUP($B118,'[1]WCS Occ &amp; Conc'!$A$8:$D$45,4,FALSE),0)</f>
        <v>1248</v>
      </c>
      <c r="E118" s="21">
        <v>44678</v>
      </c>
      <c r="F118" s="21">
        <v>45012</v>
      </c>
      <c r="G118" s="22">
        <f t="shared" si="14"/>
        <v>10.980821917808219</v>
      </c>
      <c r="H118" s="23">
        <v>2100</v>
      </c>
      <c r="I118" s="23">
        <v>0</v>
      </c>
      <c r="J118" s="23">
        <v>0</v>
      </c>
      <c r="K118" s="24">
        <f t="shared" si="15"/>
        <v>2100</v>
      </c>
      <c r="L118" s="25">
        <f t="shared" si="16"/>
        <v>1.6826923076923077</v>
      </c>
      <c r="M118" s="24">
        <f t="shared" si="20"/>
        <v>2100</v>
      </c>
      <c r="N118" s="25">
        <f t="shared" si="17"/>
        <v>1.6826923076923077</v>
      </c>
      <c r="O118" s="27">
        <f>2320-357</f>
        <v>1963</v>
      </c>
      <c r="P118" s="28">
        <f t="shared" si="19"/>
        <v>137</v>
      </c>
      <c r="Q118" s="29">
        <f t="shared" si="18"/>
        <v>6.9791136016301575E-2</v>
      </c>
      <c r="R118" s="17"/>
    </row>
    <row r="119" spans="1:18" x14ac:dyDescent="0.25">
      <c r="A119" s="18" t="s">
        <v>126</v>
      </c>
      <c r="B119" s="47" t="s">
        <v>22</v>
      </c>
      <c r="C119" s="6" t="str">
        <f>IF(B119&lt;&gt;"",VLOOKUP($B119,'[1]WCS Occ &amp; Conc'!$A$8:$D$45,2,FALSE),"")</f>
        <v>1X1.5</v>
      </c>
      <c r="D119" s="20">
        <f>IF(C119&lt;&gt;"",VLOOKUP($B119,'[1]WCS Occ &amp; Conc'!$A$8:$D$45,4,FALSE),0)</f>
        <v>1248</v>
      </c>
      <c r="E119" s="21">
        <v>44679</v>
      </c>
      <c r="F119" s="21">
        <v>44862</v>
      </c>
      <c r="G119" s="22">
        <f t="shared" si="14"/>
        <v>6.0164383561643833</v>
      </c>
      <c r="H119" s="23">
        <v>2105</v>
      </c>
      <c r="I119" s="23">
        <v>0</v>
      </c>
      <c r="J119" s="23">
        <v>0</v>
      </c>
      <c r="K119" s="24">
        <f t="shared" si="15"/>
        <v>2105</v>
      </c>
      <c r="L119" s="25">
        <f t="shared" si="16"/>
        <v>1.6866987179487178</v>
      </c>
      <c r="M119" s="24">
        <f t="shared" si="20"/>
        <v>2105</v>
      </c>
      <c r="N119" s="25">
        <f t="shared" si="17"/>
        <v>1.6866987179487178</v>
      </c>
      <c r="O119" s="27">
        <v>2145</v>
      </c>
      <c r="P119" s="28">
        <f t="shared" si="19"/>
        <v>-40</v>
      </c>
      <c r="Q119" s="29">
        <f t="shared" si="18"/>
        <v>-1.8648018648018648E-2</v>
      </c>
      <c r="R119" s="17"/>
    </row>
    <row r="120" spans="1:18" x14ac:dyDescent="0.25">
      <c r="A120" s="18" t="s">
        <v>127</v>
      </c>
      <c r="B120" s="47" t="s">
        <v>128</v>
      </c>
      <c r="C120" s="6" t="str">
        <f>IF(B120&lt;&gt;"",VLOOKUP($B120,'[1]WCS Occ &amp; Conc'!$A$8:$D$45,2,FALSE),"")</f>
        <v>2X2</v>
      </c>
      <c r="D120" s="20">
        <f>IF(C120&lt;&gt;"",VLOOKUP($B120,'[1]WCS Occ &amp; Conc'!$A$8:$D$45,4,FALSE),0)</f>
        <v>1320</v>
      </c>
      <c r="E120" s="21">
        <v>44682</v>
      </c>
      <c r="F120" s="21">
        <v>45078</v>
      </c>
      <c r="G120" s="22">
        <f t="shared" si="14"/>
        <v>13.019178082191781</v>
      </c>
      <c r="H120" s="23">
        <v>2996</v>
      </c>
      <c r="I120" s="23">
        <v>0</v>
      </c>
      <c r="J120" s="23">
        <v>0</v>
      </c>
      <c r="K120" s="24">
        <f t="shared" si="15"/>
        <v>2996</v>
      </c>
      <c r="L120" s="25">
        <f t="shared" si="16"/>
        <v>2.2696969696969695</v>
      </c>
      <c r="M120" s="24">
        <f t="shared" si="20"/>
        <v>2996</v>
      </c>
      <c r="N120" s="25">
        <f t="shared" si="17"/>
        <v>2.2696969696969695</v>
      </c>
      <c r="O120" s="27">
        <f>2976-458</f>
        <v>2518</v>
      </c>
      <c r="P120" s="28">
        <f t="shared" si="19"/>
        <v>478</v>
      </c>
      <c r="Q120" s="29">
        <f t="shared" si="18"/>
        <v>0.18983320095313741</v>
      </c>
      <c r="R120" s="17"/>
    </row>
    <row r="121" spans="1:18" ht="15.75" thickBot="1" x14ac:dyDescent="0.3">
      <c r="A121" s="18" t="s">
        <v>129</v>
      </c>
      <c r="B121" s="47" t="s">
        <v>130</v>
      </c>
      <c r="C121" s="6" t="str">
        <f>IF(B121&lt;&gt;"",VLOOKUP($B121,'[1]WCS Occ &amp; Conc'!$A$8:$D$45,2,FALSE),"")</f>
        <v>2X2.5 TH</v>
      </c>
      <c r="D121" s="20">
        <f>IF(C121&lt;&gt;"",VLOOKUP($B121,'[1]WCS Occ &amp; Conc'!$A$8:$D$45,4,FALSE),0)</f>
        <v>1986</v>
      </c>
      <c r="E121" s="21">
        <v>44680</v>
      </c>
      <c r="F121" s="21">
        <v>44955</v>
      </c>
      <c r="G121" s="22">
        <f>IF(F121-E121&gt;0,((F121-E121)/(365/12)),0)</f>
        <v>9.0410958904109577</v>
      </c>
      <c r="H121" s="23">
        <v>4690</v>
      </c>
      <c r="I121" s="23">
        <v>0</v>
      </c>
      <c r="J121" s="23">
        <v>0</v>
      </c>
      <c r="K121" s="24">
        <f>IF(B121&gt;0,H121-J121,0)</f>
        <v>4690</v>
      </c>
      <c r="L121" s="25">
        <f>IF(ISERR(K121/D121),0,K121/D121)</f>
        <v>2.3615307150050353</v>
      </c>
      <c r="M121" s="48"/>
      <c r="N121" s="25">
        <f>IF(ISERR(M121/D121),0,M121/D121)</f>
        <v>0</v>
      </c>
      <c r="O121" s="27">
        <v>4356</v>
      </c>
      <c r="P121" s="28">
        <f t="shared" si="19"/>
        <v>334</v>
      </c>
      <c r="Q121" s="29">
        <f>IF(ISERR(P121/O121),0,P121/O121)</f>
        <v>7.6675849403122137E-2</v>
      </c>
      <c r="R121" s="17"/>
    </row>
    <row r="122" spans="1:18" ht="15.75" thickBot="1" x14ac:dyDescent="0.3">
      <c r="A122" s="31" t="s">
        <v>67</v>
      </c>
      <c r="B122" s="32"/>
      <c r="C122" s="33">
        <f>COUNTA(A86:A121)</f>
        <v>36</v>
      </c>
      <c r="D122" s="34">
        <f>IF($C122&gt;0,(SUM(D86:D121)/C122),0)</f>
        <v>1424.4444444444443</v>
      </c>
      <c r="E122" s="34"/>
      <c r="F122" s="34"/>
      <c r="G122" s="34">
        <f t="shared" ref="G122:M122" si="21">IF($C122&gt;0,(SUM(G86:G121)/$C122),0)</f>
        <v>12.826484018264843</v>
      </c>
      <c r="H122" s="35">
        <f t="shared" si="21"/>
        <v>2742.8888888888887</v>
      </c>
      <c r="I122" s="35">
        <f>IF($C122&gt;0,(SUM(I86:I121)/$C122),0)</f>
        <v>80.458333333333329</v>
      </c>
      <c r="J122" s="35">
        <f t="shared" si="21"/>
        <v>0</v>
      </c>
      <c r="K122" s="35">
        <f t="shared" si="21"/>
        <v>2742.8888888888887</v>
      </c>
      <c r="L122" s="36">
        <f>IF(ISERR(K122/D122),"",K122/D122)</f>
        <v>1.925585023400936</v>
      </c>
      <c r="M122" s="35">
        <f t="shared" si="21"/>
        <v>2607.2529692764347</v>
      </c>
      <c r="N122" s="37">
        <f>IF(ISERR(M122/D122),"",M122/D122)</f>
        <v>1.8303647990240182</v>
      </c>
      <c r="O122" s="35">
        <f>IF($C122&gt;0,(SUM(O86:O121)/$C122),0)</f>
        <v>2553.2777777777778</v>
      </c>
      <c r="P122" s="35">
        <f>IF($C122&gt;0,(SUM(P86:P121)/$C122),0)</f>
        <v>189.61111111111111</v>
      </c>
      <c r="Q122" s="38">
        <f>IF(ISERR(P122/O122),"",P122/O122)</f>
        <v>7.4261842076633527E-2</v>
      </c>
      <c r="R122" s="39"/>
    </row>
    <row r="123" spans="1:18" x14ac:dyDescent="0.25">
      <c r="L123" s="49"/>
    </row>
  </sheetData>
  <mergeCells count="10">
    <mergeCell ref="K44:N44"/>
    <mergeCell ref="P44:Q44"/>
    <mergeCell ref="K84:N84"/>
    <mergeCell ref="P84:Q84"/>
    <mergeCell ref="A1:O1"/>
    <mergeCell ref="A2:C2"/>
    <mergeCell ref="D2:F2"/>
    <mergeCell ref="D3:E3"/>
    <mergeCell ref="K5:N5"/>
    <mergeCell ref="P5:Q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Manager</dc:creator>
  <cp:lastModifiedBy>Manager</cp:lastModifiedBy>
  <dcterms:created xsi:type="dcterms:W3CDTF">2022-05-11T21:35:36Z</dcterms:created>
  <dcterms:modified xsi:type="dcterms:W3CDTF">2022-05-11T21:36:40Z</dcterms:modified>
</cp:coreProperties>
</file>